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<sst xmlns="http://schemas.openxmlformats.org/spreadsheetml/2006/main" count="190" uniqueCount="89">
  <si>
    <t>Anno</t>
  </si>
  <si>
    <t>Giorni del Mese</t>
  </si>
  <si>
    <t>Sommatoria</t>
  </si>
  <si>
    <t>Debito Pubblico in Euro</t>
  </si>
  <si>
    <t>Secondi trascorsi</t>
  </si>
  <si>
    <t xml:space="preserve">Fitting = </t>
  </si>
  <si>
    <t>2009</t>
  </si>
  <si>
    <t>31 gen</t>
  </si>
  <si>
    <t>28 feb</t>
  </si>
  <si>
    <t>31 mar</t>
  </si>
  <si>
    <t>30 apr</t>
  </si>
  <si>
    <t>31 mag</t>
  </si>
  <si>
    <t>30 giu</t>
  </si>
  <si>
    <t>31 lug</t>
  </si>
  <si>
    <t>31 ago</t>
  </si>
  <si>
    <t>30 set</t>
  </si>
  <si>
    <t>31 ott</t>
  </si>
  <si>
    <t>30 nov</t>
  </si>
  <si>
    <t>31 dic</t>
  </si>
  <si>
    <t>2010</t>
  </si>
  <si>
    <t>2012</t>
  </si>
  <si>
    <t>29 feb</t>
  </si>
  <si>
    <t>2013</t>
  </si>
  <si>
    <t>2014</t>
  </si>
  <si>
    <t>31 dec</t>
  </si>
  <si>
    <t>deficit pubblico</t>
  </si>
  <si>
    <t>deficit pubblico / Pil</t>
  </si>
  <si>
    <t>31/01/17 →</t>
  </si>
  <si>
    <t xml:space="preserve"> 31/03/17 →</t>
  </si>
  <si>
    <t>30/06/17 →</t>
  </si>
  <si>
    <t>30/09/17 →</t>
  </si>
  <si>
    <t>31/12/17 →</t>
  </si>
  <si>
    <r>
      <rPr>
        <b/>
        <sz val="10"/>
        <color indexed="8"/>
        <rFont val="Calibri"/>
        <family val="2"/>
      </rPr>
      <t>diminuzione</t>
    </r>
    <r>
      <rPr>
        <sz val="10"/>
        <color indexed="8"/>
        <rFont val="Calibri"/>
        <family val="2"/>
      </rPr>
      <t xml:space="preserve"> deficit pubblico:</t>
    </r>
  </si>
  <si>
    <r>
      <rPr>
        <sz val="11"/>
        <color indexed="8"/>
        <rFont val="Calibri"/>
        <family val="2"/>
      </rPr>
      <t xml:space="preserve">←stima Bankitalia </t>
    </r>
    <r>
      <rPr>
        <sz val="9"/>
        <color indexed="8"/>
        <rFont val="Calibri"/>
        <family val="2"/>
      </rPr>
      <t xml:space="preserve"> (debito medio stimato da MR: 2.283 mld)</t>
    </r>
  </si>
  <si>
    <t>31/03/18 →</t>
  </si>
  <si>
    <r>
      <rPr>
        <sz val="11"/>
        <color indexed="8"/>
        <rFont val="Calibri"/>
        <family val="2"/>
      </rPr>
      <t xml:space="preserve">←stima Bankitalia </t>
    </r>
    <r>
      <rPr>
        <sz val="9"/>
        <color indexed="8"/>
        <rFont val="Calibri"/>
        <family val="2"/>
      </rPr>
      <t xml:space="preserve"> (debito medio stimato da MR: 2.307 mld)</t>
    </r>
  </si>
  <si>
    <t>31 apr</t>
  </si>
  <si>
    <r>
      <rPr>
        <sz val="11"/>
        <color indexed="8"/>
        <rFont val="Calibri"/>
        <family val="2"/>
      </rPr>
      <t xml:space="preserve">←stima Bankitalia </t>
    </r>
    <r>
      <rPr>
        <sz val="9"/>
        <color indexed="8"/>
        <rFont val="Calibri"/>
        <family val="2"/>
      </rPr>
      <t xml:space="preserve"> (debito medio stimato da MR: 2.317 mld)</t>
    </r>
  </si>
  <si>
    <r>
      <rPr>
        <sz val="11"/>
        <color indexed="8"/>
        <rFont val="Calibri"/>
        <family val="2"/>
      </rPr>
      <t xml:space="preserve">←ultima stima Bankitalia </t>
    </r>
    <r>
      <rPr>
        <sz val="9"/>
        <color indexed="8"/>
        <rFont val="Calibri"/>
        <family val="2"/>
      </rPr>
      <t xml:space="preserve"> (debito medio stimato da MR: 2.325 mld)</t>
    </r>
  </si>
  <si>
    <t>← debito medio stimato da MR al 30 Giugno</t>
  </si>
  <si>
    <t>← debito medio stimato da MR al 31 Luglio</t>
  </si>
  <si>
    <t>30 dic</t>
  </si>
  <si>
    <t>← debito medio stimato da MR al 31 Dicembre</t>
  </si>
  <si>
    <t>m1</t>
  </si>
  <si>
    <t>q1</t>
  </si>
  <si>
    <t>stima debito pubblico</t>
  </si>
  <si>
    <t>y1</t>
  </si>
  <si>
    <t>m2</t>
  </si>
  <si>
    <t>q2</t>
  </si>
  <si>
    <t>stima Pil</t>
  </si>
  <si>
    <t>y2</t>
  </si>
  <si>
    <t>m3</t>
  </si>
  <si>
    <t>q3</t>
  </si>
  <si>
    <t>stima deficit pubblico</t>
  </si>
  <si>
    <t>y3</t>
  </si>
  <si>
    <t>aumento medio mensile debito</t>
  </si>
  <si>
    <r>
      <rPr>
        <i/>
        <sz val="12"/>
        <color indexed="8"/>
        <rFont val="Calibri"/>
        <family val="2"/>
      </rPr>
      <t xml:space="preserve">deficit annualizzato / </t>
    </r>
    <r>
      <rPr>
        <sz val="12"/>
        <color indexed="8"/>
        <rFont val="Calibri"/>
        <family val="2"/>
      </rPr>
      <t>Pil</t>
    </r>
  </si>
  <si>
    <t>deficit annualizzato</t>
  </si>
  <si>
    <t xml:space="preserve"> Pil </t>
  </si>
  <si>
    <t>debito pubblico / Pil</t>
  </si>
  <si>
    <t xml:space="preserve"> ← stimato dall’Istat (mld)</t>
  </si>
  <si>
    <t xml:space="preserve"> +0,3% nel I trimestre</t>
  </si>
  <si>
    <t xml:space="preserve"> +0,0% nel II trimestre</t>
  </si>
  <si>
    <t xml:space="preserve"> +0,3% nel III trimestre</t>
  </si>
  <si>
    <t xml:space="preserve"> +0,2% nel IV trimestre</t>
  </si>
  <si>
    <r>
      <rPr>
        <sz val="11"/>
        <color indexed="8"/>
        <rFont val="Calibri"/>
        <family val="2"/>
      </rPr>
      <t xml:space="preserve"> ← </t>
    </r>
    <r>
      <rPr>
        <sz val="10"/>
        <color indexed="8"/>
        <rFont val="Calibri"/>
        <family val="2"/>
      </rPr>
      <t xml:space="preserve"> valore definitivo per il 2016</t>
    </r>
  </si>
  <si>
    <t>moltiplicato x 1/3 di 0,5</t>
  </si>
  <si>
    <t>moltiplicato x 2/3 di 0,5</t>
  </si>
  <si>
    <r>
      <rPr>
        <sz val="11"/>
        <color indexed="8"/>
        <rFont val="Calibri"/>
        <family val="2"/>
      </rPr>
      <t xml:space="preserve"> +0,5% nel I trimestre</t>
    </r>
    <r>
      <rPr>
        <sz val="9"/>
        <color indexed="8"/>
        <rFont val="Calibri"/>
        <family val="2"/>
      </rPr>
      <t xml:space="preserve"> [*1,005]</t>
    </r>
  </si>
  <si>
    <t>moltiplicato x 1/3 di 0,3</t>
  </si>
  <si>
    <t>moltiplicato x 2/3 di 0,3</t>
  </si>
  <si>
    <r>
      <rPr>
        <sz val="11"/>
        <color indexed="8"/>
        <rFont val="Calibri"/>
        <family val="2"/>
      </rPr>
      <t xml:space="preserve"> +0,3% nel II trimestre</t>
    </r>
    <r>
      <rPr>
        <sz val="9"/>
        <color indexed="8"/>
        <rFont val="Calibri"/>
        <family val="2"/>
      </rPr>
      <t xml:space="preserve"> [*1,003]</t>
    </r>
  </si>
  <si>
    <t>moltiplicato x 1/3 di 0,4</t>
  </si>
  <si>
    <t xml:space="preserve"> moltiplicato x 2/3 di 0,4</t>
  </si>
  <si>
    <r>
      <rPr>
        <sz val="11"/>
        <color indexed="8"/>
        <rFont val="Calibri"/>
        <family val="2"/>
      </rPr>
      <t xml:space="preserve"> +0,4% nel III trimestre</t>
    </r>
    <r>
      <rPr>
        <sz val="9"/>
        <color indexed="8"/>
        <rFont val="Calibri"/>
        <family val="2"/>
      </rPr>
      <t xml:space="preserve"> [*1,004]</t>
    </r>
  </si>
  <si>
    <r>
      <rPr>
        <sz val="11"/>
        <color indexed="8"/>
        <rFont val="Calibri"/>
        <family val="2"/>
      </rPr>
      <t xml:space="preserve"> ← </t>
    </r>
    <r>
      <rPr>
        <sz val="10"/>
        <color indexed="8"/>
        <rFont val="Calibri"/>
        <family val="2"/>
      </rPr>
      <t xml:space="preserve"> valore definitivo per il 2017</t>
    </r>
  </si>
  <si>
    <r>
      <rPr>
        <sz val="11"/>
        <color indexed="8"/>
        <rFont val="Calibri"/>
        <family val="2"/>
      </rPr>
      <t>←</t>
    </r>
    <r>
      <rPr>
        <sz val="10"/>
        <color indexed="8"/>
        <rFont val="Calibri"/>
        <family val="2"/>
      </rPr>
      <t xml:space="preserve"> valore stabilito nella NaDEF</t>
    </r>
  </si>
  <si>
    <r>
      <rPr>
        <sz val="11"/>
        <color indexed="8"/>
        <rFont val="Calibri"/>
        <family val="2"/>
      </rPr>
      <t>+0,3% nel IV trimestre</t>
    </r>
    <r>
      <rPr>
        <sz val="9"/>
        <color indexed="8"/>
        <rFont val="Calibri"/>
        <family val="2"/>
      </rPr>
      <t xml:space="preserve"> [*1,003]</t>
    </r>
  </si>
  <si>
    <r>
      <rPr>
        <sz val="11"/>
        <color indexed="8"/>
        <rFont val="Calibri"/>
        <family val="2"/>
      </rPr>
      <t>←</t>
    </r>
    <r>
      <rPr>
        <sz val="10"/>
        <color indexed="8"/>
        <rFont val="Calibri"/>
        <family val="2"/>
      </rPr>
      <t xml:space="preserve"> debito/Pil</t>
    </r>
  </si>
  <si>
    <t>+1,5% rispetto al 2016</t>
  </si>
  <si>
    <t>Pil stimato al 31/01/18</t>
  </si>
  <si>
    <t>Pil stimato al 28/02/18</t>
  </si>
  <si>
    <t>+0,3% nel I trimestre [*1,003]</t>
  </si>
  <si>
    <t>Pil stimato al 30/04/18</t>
  </si>
  <si>
    <t>Pil stimato al 31/05/18</t>
  </si>
  <si>
    <t>+0,2% nel II trimestre [*1,002]</t>
  </si>
  <si>
    <t>Pil stimato al 31/07/18</t>
  </si>
  <si>
    <t>+0,25% nel III trimestre [*1,0025]</t>
  </si>
  <si>
    <t xml:space="preserve"> (+1% tendenziale)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</si>
</sst>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0"/>
    <numFmt numFmtId="167" formatCode="DD/MM/YY"/>
    <numFmt numFmtId="168" formatCode="0.000"/>
    <numFmt numFmtId="169" formatCode="0.00"/>
    <numFmt numFmtId="170" formatCode="#,##0;[RED]\-#,##0"/>
    <numFmt numFmtId="171" formatCode="#.00;[RED]\-#.00"/>
    <numFmt numFmtId="172" formatCode="0.00;[RED]\-0.00"/>
    <numFmt numFmtId="173" formatCode="#,##0"/>
    <numFmt numFmtId="174" formatCode="#,###"/>
    <numFmt numFmtId="175" formatCode="D\ MMM\ YY"/>
    <numFmt numFmtId="176" formatCode="#,###.000;[RED]\-#,###.000"/>
    <numFmt numFmtId="177" formatCode="#"/>
    <numFmt numFmtId="178" formatCode="0.000;[RED]\-0.000"/>
    <numFmt numFmtId="179" formatCode="#.0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10"/>
      <name val="Courier New"/>
      <family val="3"/>
    </font>
    <font>
      <sz val="11"/>
      <name val="Calibri"/>
      <family val="2"/>
    </font>
    <font>
      <sz val="11"/>
      <color indexed="3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24"/>
      <name val="Calibri"/>
      <family val="2"/>
    </font>
    <font>
      <sz val="8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7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5" fontId="18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5" fontId="15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Alignment="1">
      <alignment horizontal="center"/>
    </xf>
    <xf numFmtId="166" fontId="19" fillId="0" borderId="0" xfId="0" applyNumberFormat="1" applyFont="1" applyAlignment="1">
      <alignment/>
    </xf>
    <xf numFmtId="167" fontId="19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20" fillId="0" borderId="0" xfId="0" applyFont="1" applyAlignment="1">
      <alignment/>
    </xf>
    <xf numFmtId="164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1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72" fontId="0" fillId="0" borderId="0" xfId="0" applyNumberFormat="1" applyAlignment="1">
      <alignment horizontal="center"/>
    </xf>
    <xf numFmtId="164" fontId="23" fillId="0" borderId="0" xfId="0" applyFont="1" applyAlignment="1">
      <alignment horizontal="right"/>
    </xf>
    <xf numFmtId="173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7" fontId="15" fillId="0" borderId="0" xfId="0" applyNumberFormat="1" applyFont="1" applyBorder="1" applyAlignment="1">
      <alignment/>
    </xf>
    <xf numFmtId="174" fontId="26" fillId="0" borderId="0" xfId="0" applyNumberFormat="1" applyFont="1" applyAlignment="1">
      <alignment/>
    </xf>
    <xf numFmtId="164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ill="1" applyBorder="1" applyAlignment="1">
      <alignment/>
    </xf>
    <xf numFmtId="164" fontId="27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164" fontId="28" fillId="0" borderId="0" xfId="0" applyFont="1" applyAlignment="1">
      <alignment horizontal="center"/>
    </xf>
    <xf numFmtId="175" fontId="0" fillId="0" borderId="0" xfId="0" applyNumberFormat="1" applyAlignment="1">
      <alignment horizontal="right"/>
    </xf>
    <xf numFmtId="173" fontId="24" fillId="0" borderId="0" xfId="0" applyNumberFormat="1" applyFont="1" applyAlignment="1">
      <alignment horizontal="center"/>
    </xf>
    <xf numFmtId="164" fontId="29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76" fontId="15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7" fontId="15" fillId="0" borderId="0" xfId="0" applyNumberFormat="1" applyFont="1" applyAlignment="1">
      <alignment/>
    </xf>
    <xf numFmtId="173" fontId="31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164" fontId="27" fillId="0" borderId="0" xfId="0" applyFont="1" applyAlignment="1">
      <alignment horizontal="center" vertical="center"/>
    </xf>
    <xf numFmtId="169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7" fontId="0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 horizontal="center" wrapText="1"/>
    </xf>
    <xf numFmtId="179" fontId="0" fillId="0" borderId="0" xfId="0" applyNumberFormat="1" applyAlignment="1">
      <alignment horizontal="center"/>
    </xf>
    <xf numFmtId="164" fontId="32" fillId="0" borderId="0" xfId="0" applyFont="1" applyAlignment="1">
      <alignment horizontal="center"/>
    </xf>
    <xf numFmtId="174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4586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CC3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B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(Foglio1!$F$4:$F$15,Foglio1!$F$18:$F$29,Foglio1!$F$32:$F$43,Foglio1!$F$46:$F$57,Foglio1!$F$60:$F$71,Foglio1!$F$74:$F$85,Foglio1!$F$87:$F$98,Foglio1!$F$100:$F$122,Foglio1!$F$119:$F$123)</c:f>
              <c:strCache/>
            </c:strRef>
          </c:xVal>
          <c:yVal>
            <c:numRef>
              <c:f>(Foglio1!$G$4:$G$15,Foglio1!$G$18:$G$29,Foglio1!$G$32:$G$43,Foglio1!$G$46:$G$57,Foglio1!$G$60:$G$71,Foglio1!$G$74:$G$85,Foglio1!$G$87:$G$98,Foglio1!$G$100:$G$122,Foglio1!$G$119:$G$123)</c:f>
              <c:numCache/>
            </c:numRef>
          </c:yVal>
          <c:smooth val="0"/>
        </c:ser>
        <c:axId val="65302765"/>
        <c:axId val="50853974"/>
      </c:scatterChart>
      <c:valAx>
        <c:axId val="65302765"/>
        <c:scaling>
          <c:orientation val="minMax"/>
          <c:max val="43101"/>
          <c:min val="39814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53974"/>
        <c:crossesAt val="0"/>
        <c:crossBetween val="midCat"/>
        <c:dispUnits/>
        <c:majorUnit val="365"/>
      </c:valAx>
      <c:valAx>
        <c:axId val="50853974"/>
        <c:scaling>
          <c:orientation val="minMax"/>
          <c:min val="16000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0276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(Foglio1!$I$157:$I$157,Foglio1!$I$159:$I$166,Foglio1!$I$168:$I$172)</c:f>
              <c:strCache/>
            </c:strRef>
          </c:xVal>
          <c:yVal>
            <c:numRef>
              <c:f>(Foglio1!$M$157:$M$157,Foglio1!$M$159:$M$166,Foglio1!$M$168:$M$172)</c:f>
              <c:numCache/>
            </c:numRef>
          </c:yVal>
          <c:smooth val="0"/>
        </c:ser>
        <c:axId val="55032583"/>
        <c:axId val="25531200"/>
      </c:scatterChart>
      <c:valAx>
        <c:axId val="55032583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31200"/>
        <c:crossesAt val="0"/>
        <c:crossBetween val="midCat"/>
        <c:dispUnits/>
      </c:valAx>
      <c:valAx>
        <c:axId val="255312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3258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304800</xdr:colOff>
      <xdr:row>190</xdr:row>
      <xdr:rowOff>95250</xdr:rowOff>
    </xdr:from>
    <xdr:to>
      <xdr:col>7</xdr:col>
      <xdr:colOff>1743075</xdr:colOff>
      <xdr:row>203</xdr:row>
      <xdr:rowOff>142875</xdr:rowOff>
    </xdr:to>
    <xdr:graphicFrame>
      <xdr:nvGraphicFramePr>
        <xdr:cNvPr id="1" name="Chart 1"/>
        <xdr:cNvGraphicFramePr/>
      </xdr:nvGraphicFramePr>
      <xdr:xfrm>
        <a:off x="1066800" y="36375975"/>
        <a:ext cx="54483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933450</xdr:colOff>
      <xdr:row>263</xdr:row>
      <xdr:rowOff>19050</xdr:rowOff>
    </xdr:from>
    <xdr:to>
      <xdr:col>9</xdr:col>
      <xdr:colOff>1076325</xdr:colOff>
      <xdr:row>276</xdr:row>
      <xdr:rowOff>76200</xdr:rowOff>
    </xdr:to>
    <xdr:graphicFrame>
      <xdr:nvGraphicFramePr>
        <xdr:cNvPr id="2" name="Chart 2"/>
        <xdr:cNvGraphicFramePr/>
      </xdr:nvGraphicFramePr>
      <xdr:xfrm>
        <a:off x="5705475" y="50206275"/>
        <a:ext cx="54197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workbookViewId="0" topLeftCell="J143">
      <selection activeCell="G146" sqref="G146"/>
    </sheetView>
  </sheetViews>
  <sheetFormatPr defaultColWidth="9.140625" defaultRowHeight="15"/>
  <cols>
    <col min="1" max="1" width="9.140625" style="1" customWidth="1"/>
    <col min="2" max="2" width="2.28125" style="2" customWidth="1"/>
    <col min="3" max="3" width="6.7109375" style="3" customWidth="1"/>
    <col min="4" max="4" width="2.28125" style="4" customWidth="1"/>
    <col min="5" max="5" width="8.00390625" style="0" customWidth="1"/>
    <col min="6" max="6" width="15.421875" style="2" customWidth="1"/>
    <col min="7" max="7" width="27.7109375" style="3" customWidth="1"/>
    <col min="8" max="8" width="54.28125" style="0" customWidth="1"/>
    <col min="9" max="9" width="24.8515625" style="0" customWidth="1"/>
    <col min="10" max="10" width="29.421875" style="0" customWidth="1"/>
    <col min="11" max="11" width="13.7109375" style="0" customWidth="1"/>
    <col min="12" max="12" width="33.7109375" style="0" customWidth="1"/>
    <col min="13" max="13" width="24.7109375" style="0" customWidth="1"/>
    <col min="14" max="14" width="24.140625" style="0" customWidth="1"/>
  </cols>
  <sheetData>
    <row r="1" spans="1:12" s="6" customFormat="1" ht="18.75">
      <c r="A1" s="5" t="s">
        <v>0</v>
      </c>
      <c r="C1" s="7" t="s">
        <v>1</v>
      </c>
      <c r="D1" s="7"/>
      <c r="E1" s="6" t="s">
        <v>2</v>
      </c>
      <c r="G1" s="7" t="s">
        <v>3</v>
      </c>
      <c r="I1" s="6" t="s">
        <v>4</v>
      </c>
      <c r="K1" s="6" t="s">
        <v>5</v>
      </c>
      <c r="L1" s="8"/>
    </row>
    <row r="2" ht="15">
      <c r="A2" s="9"/>
    </row>
    <row r="3" spans="1:6" ht="15" customHeight="1">
      <c r="A3" s="9" t="s">
        <v>6</v>
      </c>
      <c r="F3" s="10">
        <v>39814</v>
      </c>
    </row>
    <row r="4" spans="1:9" ht="15">
      <c r="A4" s="11" t="s">
        <v>7</v>
      </c>
      <c r="C4" s="3">
        <v>31</v>
      </c>
      <c r="E4" s="3">
        <f>C4</f>
        <v>31</v>
      </c>
      <c r="F4" s="10">
        <f aca="true" t="shared" si="0" ref="F4:F15">F$3+E4</f>
        <v>39845</v>
      </c>
      <c r="G4" s="3">
        <v>1700256000000</v>
      </c>
      <c r="I4">
        <f aca="true" t="shared" si="1" ref="I4:I15">86400*E4</f>
        <v>2678400</v>
      </c>
    </row>
    <row r="5" spans="1:9" ht="15">
      <c r="A5" s="11" t="s">
        <v>8</v>
      </c>
      <c r="C5" s="3">
        <v>28</v>
      </c>
      <c r="E5" s="3">
        <f aca="true" t="shared" si="2" ref="E5:E15">E4+C5</f>
        <v>59</v>
      </c>
      <c r="F5" s="12">
        <f t="shared" si="0"/>
        <v>39873</v>
      </c>
      <c r="G5" s="3">
        <v>1708060000000</v>
      </c>
      <c r="I5">
        <f t="shared" si="1"/>
        <v>5097600</v>
      </c>
    </row>
    <row r="6" spans="1:9" ht="15">
      <c r="A6" s="11" t="s">
        <v>9</v>
      </c>
      <c r="C6" s="3">
        <v>31</v>
      </c>
      <c r="E6" s="3">
        <f t="shared" si="2"/>
        <v>90</v>
      </c>
      <c r="F6" s="12">
        <f t="shared" si="0"/>
        <v>39904</v>
      </c>
      <c r="G6" s="3">
        <v>1741257000000</v>
      </c>
      <c r="I6">
        <f t="shared" si="1"/>
        <v>7776000</v>
      </c>
    </row>
    <row r="7" spans="1:9" ht="15">
      <c r="A7" s="11" t="s">
        <v>10</v>
      </c>
      <c r="C7" s="3">
        <v>30</v>
      </c>
      <c r="E7" s="3">
        <f t="shared" si="2"/>
        <v>120</v>
      </c>
      <c r="F7" s="12">
        <f t="shared" si="0"/>
        <v>39934</v>
      </c>
      <c r="G7" s="3">
        <v>1750392000000</v>
      </c>
      <c r="I7">
        <f t="shared" si="1"/>
        <v>10368000</v>
      </c>
    </row>
    <row r="8" spans="1:9" ht="15">
      <c r="A8" s="11" t="s">
        <v>11</v>
      </c>
      <c r="C8" s="3">
        <v>31</v>
      </c>
      <c r="E8" s="3">
        <f t="shared" si="2"/>
        <v>151</v>
      </c>
      <c r="F8" s="12">
        <f t="shared" si="0"/>
        <v>39965</v>
      </c>
      <c r="G8" s="3">
        <v>1752188000000</v>
      </c>
      <c r="I8">
        <f t="shared" si="1"/>
        <v>13046400</v>
      </c>
    </row>
    <row r="9" spans="1:9" ht="15">
      <c r="A9" s="11" t="s">
        <v>12</v>
      </c>
      <c r="C9" s="3">
        <v>30</v>
      </c>
      <c r="E9" s="3">
        <f t="shared" si="2"/>
        <v>181</v>
      </c>
      <c r="F9" s="12">
        <f t="shared" si="0"/>
        <v>39995</v>
      </c>
      <c r="G9" s="3">
        <v>1751632000000</v>
      </c>
      <c r="I9">
        <f t="shared" si="1"/>
        <v>15638400</v>
      </c>
    </row>
    <row r="10" spans="1:9" ht="15">
      <c r="A10" s="11" t="s">
        <v>13</v>
      </c>
      <c r="C10" s="3">
        <v>31</v>
      </c>
      <c r="E10" s="3">
        <f t="shared" si="2"/>
        <v>212</v>
      </c>
      <c r="F10" s="12">
        <f t="shared" si="0"/>
        <v>40026</v>
      </c>
      <c r="G10" s="3">
        <v>1753520000000</v>
      </c>
      <c r="I10">
        <f t="shared" si="1"/>
        <v>18316800</v>
      </c>
    </row>
    <row r="11" spans="1:9" ht="15">
      <c r="A11" s="11" t="s">
        <v>14</v>
      </c>
      <c r="C11" s="3">
        <v>31</v>
      </c>
      <c r="E11" s="3">
        <f t="shared" si="2"/>
        <v>243</v>
      </c>
      <c r="F11" s="12">
        <f t="shared" si="0"/>
        <v>40057</v>
      </c>
      <c r="G11" s="3">
        <v>1757534000000</v>
      </c>
      <c r="I11">
        <f t="shared" si="1"/>
        <v>20995200</v>
      </c>
    </row>
    <row r="12" spans="1:9" ht="15">
      <c r="A12" s="11" t="s">
        <v>15</v>
      </c>
      <c r="C12" s="3">
        <v>30</v>
      </c>
      <c r="E12" s="3">
        <f t="shared" si="2"/>
        <v>273</v>
      </c>
      <c r="F12" s="12">
        <f t="shared" si="0"/>
        <v>40087</v>
      </c>
      <c r="G12" s="3">
        <v>1786841000000</v>
      </c>
      <c r="I12">
        <f t="shared" si="1"/>
        <v>23587200</v>
      </c>
    </row>
    <row r="13" spans="1:9" ht="15">
      <c r="A13" s="11" t="s">
        <v>16</v>
      </c>
      <c r="C13" s="3">
        <v>31</v>
      </c>
      <c r="E13" s="3">
        <f t="shared" si="2"/>
        <v>304</v>
      </c>
      <c r="F13" s="12">
        <f t="shared" si="0"/>
        <v>40118</v>
      </c>
      <c r="G13" s="3">
        <v>1804541000000</v>
      </c>
      <c r="I13">
        <f t="shared" si="1"/>
        <v>26265600</v>
      </c>
    </row>
    <row r="14" spans="1:9" ht="15">
      <c r="A14" s="11" t="s">
        <v>17</v>
      </c>
      <c r="C14" s="3">
        <v>30</v>
      </c>
      <c r="E14" s="3">
        <f t="shared" si="2"/>
        <v>334</v>
      </c>
      <c r="F14" s="12">
        <f t="shared" si="0"/>
        <v>40148</v>
      </c>
      <c r="G14" s="3">
        <v>1783858000000</v>
      </c>
      <c r="I14">
        <f t="shared" si="1"/>
        <v>28857600</v>
      </c>
    </row>
    <row r="15" spans="1:9" ht="15">
      <c r="A15" s="11" t="s">
        <v>18</v>
      </c>
      <c r="C15" s="3">
        <v>31</v>
      </c>
      <c r="E15" s="3">
        <f t="shared" si="2"/>
        <v>365</v>
      </c>
      <c r="F15" s="12">
        <f t="shared" si="0"/>
        <v>40179</v>
      </c>
      <c r="G15" s="3">
        <v>1761191000000</v>
      </c>
      <c r="I15">
        <f t="shared" si="1"/>
        <v>31536000</v>
      </c>
    </row>
    <row r="16" ht="15" customHeight="1">
      <c r="A16" s="9"/>
    </row>
    <row r="17" ht="15">
      <c r="A17" s="9" t="s">
        <v>19</v>
      </c>
    </row>
    <row r="18" spans="1:9" ht="15">
      <c r="A18" s="11" t="s">
        <v>7</v>
      </c>
      <c r="C18" s="3">
        <v>31</v>
      </c>
      <c r="E18" s="3">
        <f>E15+C18</f>
        <v>396</v>
      </c>
      <c r="F18" s="12">
        <f aca="true" t="shared" si="3" ref="F18:F29">F$3+E18</f>
        <v>40210</v>
      </c>
      <c r="G18" s="3">
        <v>1787846000000</v>
      </c>
      <c r="I18">
        <f aca="true" t="shared" si="4" ref="I18:I29">86400*E18</f>
        <v>34214400</v>
      </c>
    </row>
    <row r="19" spans="1:9" ht="15">
      <c r="A19" s="11" t="s">
        <v>8</v>
      </c>
      <c r="C19" s="3">
        <v>28</v>
      </c>
      <c r="E19" s="3">
        <f aca="true" t="shared" si="5" ref="E19:E29">E18+C19</f>
        <v>424</v>
      </c>
      <c r="F19" s="12">
        <f t="shared" si="3"/>
        <v>40238</v>
      </c>
      <c r="G19" s="3">
        <v>1795066000000</v>
      </c>
      <c r="I19">
        <f t="shared" si="4"/>
        <v>36633600</v>
      </c>
    </row>
    <row r="20" spans="1:9" ht="15">
      <c r="A20" s="11" t="s">
        <v>9</v>
      </c>
      <c r="C20" s="3">
        <v>31</v>
      </c>
      <c r="E20" s="3">
        <f t="shared" si="5"/>
        <v>455</v>
      </c>
      <c r="F20" s="12">
        <f t="shared" si="3"/>
        <v>40269</v>
      </c>
      <c r="G20" s="3">
        <v>1797672000000</v>
      </c>
      <c r="I20">
        <f t="shared" si="4"/>
        <v>39312000</v>
      </c>
    </row>
    <row r="21" spans="1:9" ht="15">
      <c r="A21" s="11" t="s">
        <v>10</v>
      </c>
      <c r="C21" s="3">
        <v>30</v>
      </c>
      <c r="E21" s="3">
        <f t="shared" si="5"/>
        <v>485</v>
      </c>
      <c r="F21" s="12">
        <f t="shared" si="3"/>
        <v>40299</v>
      </c>
      <c r="G21" s="3">
        <v>1812790000000</v>
      </c>
      <c r="I21">
        <f t="shared" si="4"/>
        <v>41904000</v>
      </c>
    </row>
    <row r="22" spans="1:9" ht="15">
      <c r="A22" s="11" t="s">
        <v>11</v>
      </c>
      <c r="C22" s="3">
        <v>31</v>
      </c>
      <c r="E22" s="3">
        <f t="shared" si="5"/>
        <v>516</v>
      </c>
      <c r="F22" s="12">
        <f t="shared" si="3"/>
        <v>40330</v>
      </c>
      <c r="G22" s="3">
        <v>1827104000000</v>
      </c>
      <c r="I22">
        <f t="shared" si="4"/>
        <v>44582400</v>
      </c>
    </row>
    <row r="23" spans="1:9" ht="15">
      <c r="A23" s="11" t="s">
        <v>12</v>
      </c>
      <c r="C23" s="3">
        <v>30</v>
      </c>
      <c r="E23" s="3">
        <f t="shared" si="5"/>
        <v>546</v>
      </c>
      <c r="F23" s="12">
        <f t="shared" si="3"/>
        <v>40360</v>
      </c>
      <c r="G23" s="3">
        <v>1821982000000</v>
      </c>
      <c r="I23">
        <f t="shared" si="4"/>
        <v>47174400</v>
      </c>
    </row>
    <row r="24" spans="1:9" ht="15">
      <c r="A24" s="11" t="s">
        <v>13</v>
      </c>
      <c r="C24" s="3">
        <v>31</v>
      </c>
      <c r="E24" s="3">
        <f t="shared" si="5"/>
        <v>577</v>
      </c>
      <c r="F24" s="12">
        <f t="shared" si="3"/>
        <v>40391</v>
      </c>
      <c r="G24" s="3">
        <v>1838296000000</v>
      </c>
      <c r="I24">
        <f t="shared" si="4"/>
        <v>49852800</v>
      </c>
    </row>
    <row r="25" spans="1:9" ht="15">
      <c r="A25" s="11" t="s">
        <v>14</v>
      </c>
      <c r="C25" s="3">
        <v>31</v>
      </c>
      <c r="E25" s="3">
        <f t="shared" si="5"/>
        <v>608</v>
      </c>
      <c r="F25" s="12">
        <f t="shared" si="3"/>
        <v>40422</v>
      </c>
      <c r="G25" s="3">
        <v>1843006000000</v>
      </c>
      <c r="I25">
        <f t="shared" si="4"/>
        <v>52531200</v>
      </c>
    </row>
    <row r="26" spans="1:9" ht="15">
      <c r="A26" s="11" t="s">
        <v>15</v>
      </c>
      <c r="C26" s="3">
        <v>30</v>
      </c>
      <c r="E26" s="3">
        <f t="shared" si="5"/>
        <v>638</v>
      </c>
      <c r="F26" s="12">
        <f t="shared" si="3"/>
        <v>40452</v>
      </c>
      <c r="G26" s="3">
        <v>1844817000000</v>
      </c>
      <c r="I26">
        <f t="shared" si="4"/>
        <v>55123200</v>
      </c>
    </row>
    <row r="27" spans="1:9" ht="15">
      <c r="A27" s="11" t="s">
        <v>16</v>
      </c>
      <c r="C27" s="3">
        <v>31</v>
      </c>
      <c r="E27" s="3">
        <f t="shared" si="5"/>
        <v>669</v>
      </c>
      <c r="F27" s="12">
        <f t="shared" si="3"/>
        <v>40483</v>
      </c>
      <c r="G27" s="3">
        <v>1867398000000</v>
      </c>
      <c r="I27">
        <f t="shared" si="4"/>
        <v>57801600</v>
      </c>
    </row>
    <row r="28" spans="1:9" ht="15">
      <c r="A28" s="11" t="s">
        <v>17</v>
      </c>
      <c r="C28" s="3">
        <v>30</v>
      </c>
      <c r="E28" s="3">
        <f t="shared" si="5"/>
        <v>699</v>
      </c>
      <c r="F28" s="12">
        <f t="shared" si="3"/>
        <v>40513</v>
      </c>
      <c r="G28" s="3">
        <v>1869924000000</v>
      </c>
      <c r="I28">
        <f t="shared" si="4"/>
        <v>60393600</v>
      </c>
    </row>
    <row r="29" spans="1:9" ht="15">
      <c r="A29" s="11" t="s">
        <v>18</v>
      </c>
      <c r="C29" s="3">
        <v>31</v>
      </c>
      <c r="E29" s="3">
        <f t="shared" si="5"/>
        <v>730</v>
      </c>
      <c r="F29" s="12">
        <f t="shared" si="3"/>
        <v>40544</v>
      </c>
      <c r="G29" s="3">
        <v>1843227000000</v>
      </c>
      <c r="I29">
        <f t="shared" si="4"/>
        <v>63072000</v>
      </c>
    </row>
    <row r="30" ht="15">
      <c r="A30" s="11"/>
    </row>
    <row r="31" ht="15">
      <c r="A31" s="9">
        <v>2011</v>
      </c>
    </row>
    <row r="32" spans="1:9" ht="15">
      <c r="A32" s="11" t="s">
        <v>7</v>
      </c>
      <c r="C32" s="3">
        <v>31</v>
      </c>
      <c r="E32" s="3">
        <f>E29+C32</f>
        <v>761</v>
      </c>
      <c r="F32" s="12">
        <f aca="true" t="shared" si="6" ref="F32:F43">F$3+E32</f>
        <v>40575</v>
      </c>
      <c r="G32" s="3">
        <v>1879926000000</v>
      </c>
      <c r="I32">
        <f aca="true" t="shared" si="7" ref="I32:I43">86400*E32</f>
        <v>65750400</v>
      </c>
    </row>
    <row r="33" spans="1:9" ht="15">
      <c r="A33" s="11" t="s">
        <v>8</v>
      </c>
      <c r="C33" s="3">
        <v>28</v>
      </c>
      <c r="E33" s="3">
        <f aca="true" t="shared" si="8" ref="E33:E43">E32+C33</f>
        <v>789</v>
      </c>
      <c r="F33" s="12">
        <f t="shared" si="6"/>
        <v>40603</v>
      </c>
      <c r="G33" s="3">
        <v>1875965000000</v>
      </c>
      <c r="I33">
        <f t="shared" si="7"/>
        <v>68169600</v>
      </c>
    </row>
    <row r="34" spans="1:9" ht="15">
      <c r="A34" s="11" t="s">
        <v>9</v>
      </c>
      <c r="C34" s="3">
        <v>31</v>
      </c>
      <c r="E34" s="3">
        <f t="shared" si="8"/>
        <v>820</v>
      </c>
      <c r="F34" s="12">
        <f t="shared" si="6"/>
        <v>40634</v>
      </c>
      <c r="G34" s="3">
        <v>1868060000000</v>
      </c>
      <c r="I34">
        <f t="shared" si="7"/>
        <v>70848000</v>
      </c>
    </row>
    <row r="35" spans="1:9" ht="15">
      <c r="A35" s="11" t="s">
        <v>10</v>
      </c>
      <c r="C35" s="3">
        <v>30</v>
      </c>
      <c r="E35" s="3">
        <f t="shared" si="8"/>
        <v>850</v>
      </c>
      <c r="F35" s="12">
        <f t="shared" si="6"/>
        <v>40664</v>
      </c>
      <c r="G35" s="3">
        <v>1890622000000</v>
      </c>
      <c r="I35">
        <f t="shared" si="7"/>
        <v>73440000</v>
      </c>
    </row>
    <row r="36" spans="1:9" ht="15">
      <c r="A36" s="11" t="s">
        <v>11</v>
      </c>
      <c r="C36" s="3">
        <v>31</v>
      </c>
      <c r="E36" s="3">
        <f t="shared" si="8"/>
        <v>881</v>
      </c>
      <c r="F36" s="12">
        <f t="shared" si="6"/>
        <v>40695</v>
      </c>
      <c r="G36" s="3">
        <v>1897472000000</v>
      </c>
      <c r="I36">
        <f t="shared" si="7"/>
        <v>76118400</v>
      </c>
    </row>
    <row r="37" spans="1:9" ht="15">
      <c r="A37" s="11" t="s">
        <v>12</v>
      </c>
      <c r="C37" s="3">
        <v>30</v>
      </c>
      <c r="E37" s="3">
        <f t="shared" si="8"/>
        <v>911</v>
      </c>
      <c r="F37" s="12">
        <f t="shared" si="6"/>
        <v>40725</v>
      </c>
      <c r="G37" s="3">
        <v>1909919000000</v>
      </c>
      <c r="I37">
        <f t="shared" si="7"/>
        <v>78710400</v>
      </c>
    </row>
    <row r="38" spans="1:9" ht="15">
      <c r="A38" s="11" t="s">
        <v>13</v>
      </c>
      <c r="C38" s="3">
        <v>31</v>
      </c>
      <c r="E38" s="3">
        <f t="shared" si="8"/>
        <v>942</v>
      </c>
      <c r="F38" s="12">
        <f t="shared" si="6"/>
        <v>40756</v>
      </c>
      <c r="G38" s="3">
        <v>1911807000000</v>
      </c>
      <c r="I38">
        <f t="shared" si="7"/>
        <v>81388800</v>
      </c>
    </row>
    <row r="39" spans="1:9" ht="15">
      <c r="A39" s="11" t="s">
        <v>14</v>
      </c>
      <c r="C39" s="3">
        <v>31</v>
      </c>
      <c r="E39" s="3">
        <f t="shared" si="8"/>
        <v>973</v>
      </c>
      <c r="F39" s="12">
        <f t="shared" si="6"/>
        <v>40787</v>
      </c>
      <c r="G39" s="3">
        <v>1899553000000</v>
      </c>
      <c r="I39">
        <f t="shared" si="7"/>
        <v>84067200</v>
      </c>
    </row>
    <row r="40" spans="1:9" ht="15">
      <c r="A40" s="11" t="s">
        <v>15</v>
      </c>
      <c r="C40" s="3">
        <v>30</v>
      </c>
      <c r="E40" s="3">
        <f t="shared" si="8"/>
        <v>1003</v>
      </c>
      <c r="F40" s="12">
        <f t="shared" si="6"/>
        <v>40817</v>
      </c>
      <c r="G40" s="3">
        <v>1883749000000</v>
      </c>
      <c r="I40">
        <f t="shared" si="7"/>
        <v>86659200</v>
      </c>
    </row>
    <row r="41" spans="1:9" ht="15">
      <c r="A41" s="11" t="s">
        <v>16</v>
      </c>
      <c r="C41" s="3">
        <v>31</v>
      </c>
      <c r="E41" s="3">
        <f t="shared" si="8"/>
        <v>1034</v>
      </c>
      <c r="F41" s="12">
        <f t="shared" si="6"/>
        <v>40848</v>
      </c>
      <c r="G41" s="3">
        <v>1909192000000</v>
      </c>
      <c r="I41">
        <f t="shared" si="7"/>
        <v>89337600</v>
      </c>
    </row>
    <row r="42" spans="1:9" ht="15">
      <c r="A42" s="11" t="s">
        <v>17</v>
      </c>
      <c r="C42" s="3">
        <v>30</v>
      </c>
      <c r="E42" s="3">
        <f t="shared" si="8"/>
        <v>1064</v>
      </c>
      <c r="F42" s="12">
        <f t="shared" si="6"/>
        <v>40878</v>
      </c>
      <c r="G42" s="3">
        <v>1905012000000</v>
      </c>
      <c r="I42">
        <f t="shared" si="7"/>
        <v>91929600</v>
      </c>
    </row>
    <row r="43" spans="1:9" ht="15">
      <c r="A43" s="11" t="s">
        <v>18</v>
      </c>
      <c r="C43" s="3">
        <v>31</v>
      </c>
      <c r="E43" s="3">
        <f t="shared" si="8"/>
        <v>1095</v>
      </c>
      <c r="F43" s="12">
        <f t="shared" si="6"/>
        <v>40909</v>
      </c>
      <c r="G43" s="3">
        <v>1897946000000</v>
      </c>
      <c r="I43">
        <f t="shared" si="7"/>
        <v>94608000</v>
      </c>
    </row>
    <row r="44" ht="15">
      <c r="A44" s="11"/>
    </row>
    <row r="45" ht="15">
      <c r="A45" s="9" t="s">
        <v>20</v>
      </c>
    </row>
    <row r="46" spans="1:9" ht="15">
      <c r="A46" s="11" t="s">
        <v>7</v>
      </c>
      <c r="C46" s="3">
        <v>31</v>
      </c>
      <c r="E46" s="3">
        <f>E43+C46</f>
        <v>1126</v>
      </c>
      <c r="F46" s="12">
        <f aca="true" t="shared" si="9" ref="F46:F57">F$3+E46</f>
        <v>40940</v>
      </c>
      <c r="G46" s="3">
        <v>1935829000000</v>
      </c>
      <c r="I46">
        <f aca="true" t="shared" si="10" ref="I46:I57">86400*E46</f>
        <v>97286400</v>
      </c>
    </row>
    <row r="47" spans="1:9" ht="15">
      <c r="A47" s="11" t="s">
        <v>21</v>
      </c>
      <c r="C47" s="3">
        <v>29</v>
      </c>
      <c r="E47" s="3">
        <f aca="true" t="shared" si="11" ref="E47:E57">E46+C47</f>
        <v>1155</v>
      </c>
      <c r="F47" s="12">
        <f t="shared" si="9"/>
        <v>40969</v>
      </c>
      <c r="G47" s="3">
        <v>1928211000000</v>
      </c>
      <c r="I47">
        <f t="shared" si="10"/>
        <v>99792000</v>
      </c>
    </row>
    <row r="48" spans="1:9" ht="15">
      <c r="A48" s="11" t="s">
        <v>9</v>
      </c>
      <c r="C48" s="3">
        <v>31</v>
      </c>
      <c r="E48" s="3">
        <f t="shared" si="11"/>
        <v>1186</v>
      </c>
      <c r="F48" s="12">
        <f t="shared" si="9"/>
        <v>41000</v>
      </c>
      <c r="G48" s="3">
        <v>1946083000000</v>
      </c>
      <c r="I48">
        <f t="shared" si="10"/>
        <v>102470400</v>
      </c>
    </row>
    <row r="49" spans="1:9" ht="15">
      <c r="A49" s="11" t="s">
        <v>10</v>
      </c>
      <c r="C49" s="3">
        <v>30</v>
      </c>
      <c r="E49" s="3">
        <f t="shared" si="11"/>
        <v>1216</v>
      </c>
      <c r="F49" s="12">
        <f t="shared" si="9"/>
        <v>41030</v>
      </c>
      <c r="G49" s="3">
        <v>1948584000000</v>
      </c>
      <c r="I49">
        <f t="shared" si="10"/>
        <v>105062400</v>
      </c>
    </row>
    <row r="50" spans="1:9" ht="15">
      <c r="A50" s="11" t="s">
        <v>11</v>
      </c>
      <c r="C50" s="3">
        <v>31</v>
      </c>
      <c r="E50" s="3">
        <f t="shared" si="11"/>
        <v>1247</v>
      </c>
      <c r="F50" s="12">
        <f t="shared" si="9"/>
        <v>41061</v>
      </c>
      <c r="G50" s="3">
        <v>1966303000000</v>
      </c>
      <c r="I50">
        <f t="shared" si="10"/>
        <v>107740800</v>
      </c>
    </row>
    <row r="51" spans="1:9" ht="15">
      <c r="A51" s="11" t="s">
        <v>12</v>
      </c>
      <c r="C51" s="3">
        <v>30</v>
      </c>
      <c r="E51" s="3">
        <f t="shared" si="11"/>
        <v>1277</v>
      </c>
      <c r="F51" s="12">
        <f t="shared" si="9"/>
        <v>41091</v>
      </c>
      <c r="G51" s="3">
        <v>1972940000000</v>
      </c>
      <c r="I51">
        <f t="shared" si="10"/>
        <v>110332800</v>
      </c>
    </row>
    <row r="52" spans="1:9" ht="15">
      <c r="A52" s="11" t="s">
        <v>13</v>
      </c>
      <c r="C52" s="3">
        <v>31</v>
      </c>
      <c r="E52" s="3">
        <f t="shared" si="11"/>
        <v>1308</v>
      </c>
      <c r="F52" s="12">
        <f t="shared" si="9"/>
        <v>41122</v>
      </c>
      <c r="G52" s="3">
        <v>1967480000000</v>
      </c>
      <c r="I52">
        <f t="shared" si="10"/>
        <v>113011200</v>
      </c>
    </row>
    <row r="53" spans="1:9" ht="15">
      <c r="A53" s="11" t="s">
        <v>14</v>
      </c>
      <c r="C53" s="3">
        <v>31</v>
      </c>
      <c r="E53" s="3">
        <f t="shared" si="11"/>
        <v>1339</v>
      </c>
      <c r="F53" s="12">
        <f t="shared" si="9"/>
        <v>41153</v>
      </c>
      <c r="G53" s="3">
        <v>1975631000000</v>
      </c>
      <c r="I53">
        <f t="shared" si="10"/>
        <v>115689600</v>
      </c>
    </row>
    <row r="54" spans="1:9" ht="15">
      <c r="A54" s="11" t="s">
        <v>15</v>
      </c>
      <c r="C54" s="3">
        <v>30</v>
      </c>
      <c r="E54" s="3">
        <f t="shared" si="11"/>
        <v>1369</v>
      </c>
      <c r="F54" s="12">
        <f t="shared" si="9"/>
        <v>41183</v>
      </c>
      <c r="G54" s="3">
        <v>1995143000000</v>
      </c>
      <c r="I54">
        <f t="shared" si="10"/>
        <v>118281600</v>
      </c>
    </row>
    <row r="55" spans="1:9" ht="15">
      <c r="A55" s="11" t="s">
        <v>16</v>
      </c>
      <c r="C55" s="3">
        <v>31</v>
      </c>
      <c r="E55" s="3">
        <f t="shared" si="11"/>
        <v>1400</v>
      </c>
      <c r="F55" s="12">
        <f t="shared" si="9"/>
        <v>41214</v>
      </c>
      <c r="G55" s="3">
        <v>2014693000000</v>
      </c>
      <c r="I55">
        <f t="shared" si="10"/>
        <v>120960000</v>
      </c>
    </row>
    <row r="56" spans="1:9" ht="15">
      <c r="A56" s="11" t="s">
        <v>17</v>
      </c>
      <c r="C56" s="3">
        <v>30</v>
      </c>
      <c r="E56" s="3">
        <f t="shared" si="11"/>
        <v>1430</v>
      </c>
      <c r="F56" s="12">
        <f t="shared" si="9"/>
        <v>41244</v>
      </c>
      <c r="G56" s="3">
        <v>2020668000000</v>
      </c>
      <c r="I56">
        <f t="shared" si="10"/>
        <v>123552000</v>
      </c>
    </row>
    <row r="57" spans="1:9" ht="15">
      <c r="A57" s="11" t="s">
        <v>18</v>
      </c>
      <c r="C57" s="3">
        <v>31</v>
      </c>
      <c r="E57" s="3">
        <f t="shared" si="11"/>
        <v>1461</v>
      </c>
      <c r="F57" s="12">
        <f t="shared" si="9"/>
        <v>41275</v>
      </c>
      <c r="G57" s="3">
        <v>1988363000000</v>
      </c>
      <c r="I57">
        <f t="shared" si="10"/>
        <v>126230400</v>
      </c>
    </row>
    <row r="58" ht="15">
      <c r="A58" s="11"/>
    </row>
    <row r="59" ht="15">
      <c r="A59" s="9" t="s">
        <v>22</v>
      </c>
    </row>
    <row r="60" spans="1:9" ht="15">
      <c r="A60" s="11" t="s">
        <v>7</v>
      </c>
      <c r="C60" s="3">
        <v>31</v>
      </c>
      <c r="E60" s="3">
        <f>E57+C60</f>
        <v>1492</v>
      </c>
      <c r="F60" s="12">
        <f aca="true" t="shared" si="12" ref="F60:F71">F$3+E60</f>
        <v>41306</v>
      </c>
      <c r="G60" s="3">
        <v>2023480000000</v>
      </c>
      <c r="I60">
        <f aca="true" t="shared" si="13" ref="I60:I71">86400*E60</f>
        <v>128908800</v>
      </c>
    </row>
    <row r="61" spans="1:9" ht="15">
      <c r="A61" s="11" t="s">
        <v>8</v>
      </c>
      <c r="C61" s="3">
        <v>28</v>
      </c>
      <c r="E61" s="3">
        <f aca="true" t="shared" si="14" ref="E61:E71">E60+C61</f>
        <v>1520</v>
      </c>
      <c r="F61" s="12">
        <f t="shared" si="12"/>
        <v>41334</v>
      </c>
      <c r="G61" s="3">
        <v>2018477000000</v>
      </c>
      <c r="I61">
        <f t="shared" si="13"/>
        <v>131328000</v>
      </c>
    </row>
    <row r="62" spans="1:9" ht="15">
      <c r="A62" s="11" t="s">
        <v>9</v>
      </c>
      <c r="C62" s="3">
        <v>31</v>
      </c>
      <c r="E62" s="3">
        <f t="shared" si="14"/>
        <v>1551</v>
      </c>
      <c r="F62" s="12">
        <f t="shared" si="12"/>
        <v>41365</v>
      </c>
      <c r="G62" s="3">
        <v>2035833000000</v>
      </c>
      <c r="I62">
        <f t="shared" si="13"/>
        <v>134006400</v>
      </c>
    </row>
    <row r="63" spans="1:9" ht="15">
      <c r="A63" s="11" t="s">
        <v>10</v>
      </c>
      <c r="C63" s="3">
        <v>30</v>
      </c>
      <c r="E63" s="3">
        <f t="shared" si="14"/>
        <v>1581</v>
      </c>
      <c r="F63" s="12">
        <f t="shared" si="12"/>
        <v>41395</v>
      </c>
      <c r="G63" s="3">
        <v>2042370000000</v>
      </c>
      <c r="I63">
        <f t="shared" si="13"/>
        <v>136598400</v>
      </c>
    </row>
    <row r="64" spans="1:9" ht="15">
      <c r="A64" s="11" t="s">
        <v>11</v>
      </c>
      <c r="C64" s="3">
        <v>31</v>
      </c>
      <c r="E64" s="3">
        <f t="shared" si="14"/>
        <v>1612</v>
      </c>
      <c r="F64" s="12">
        <f t="shared" si="12"/>
        <v>41426</v>
      </c>
      <c r="G64" s="3">
        <v>2075645000000</v>
      </c>
      <c r="I64">
        <f t="shared" si="13"/>
        <v>139276800</v>
      </c>
    </row>
    <row r="65" spans="1:9" ht="15">
      <c r="A65" s="11" t="s">
        <v>12</v>
      </c>
      <c r="C65" s="3">
        <v>30</v>
      </c>
      <c r="E65" s="3">
        <f t="shared" si="14"/>
        <v>1642</v>
      </c>
      <c r="F65" s="12">
        <f t="shared" si="12"/>
        <v>41456</v>
      </c>
      <c r="G65" s="3">
        <v>2076182000000</v>
      </c>
      <c r="I65">
        <f t="shared" si="13"/>
        <v>141868800</v>
      </c>
    </row>
    <row r="66" spans="1:9" ht="15">
      <c r="A66" s="11" t="s">
        <v>13</v>
      </c>
      <c r="C66" s="3">
        <v>31</v>
      </c>
      <c r="E66" s="3">
        <f t="shared" si="14"/>
        <v>1673</v>
      </c>
      <c r="F66" s="12">
        <f t="shared" si="12"/>
        <v>41487</v>
      </c>
      <c r="G66" s="3">
        <v>2073932000000</v>
      </c>
      <c r="I66">
        <f t="shared" si="13"/>
        <v>144547200</v>
      </c>
    </row>
    <row r="67" spans="1:9" ht="15">
      <c r="A67" s="11" t="s">
        <v>14</v>
      </c>
      <c r="C67" s="3">
        <v>31</v>
      </c>
      <c r="E67" s="3">
        <f t="shared" si="14"/>
        <v>1704</v>
      </c>
      <c r="F67" s="12">
        <f t="shared" si="12"/>
        <v>41518</v>
      </c>
      <c r="G67" s="3">
        <v>2060003000000</v>
      </c>
      <c r="I67">
        <f t="shared" si="13"/>
        <v>147225600</v>
      </c>
    </row>
    <row r="68" spans="1:9" ht="15">
      <c r="A68" s="11" t="s">
        <v>15</v>
      </c>
      <c r="C68" s="3">
        <v>30</v>
      </c>
      <c r="E68" s="3">
        <f t="shared" si="14"/>
        <v>1734</v>
      </c>
      <c r="F68" s="12">
        <f t="shared" si="12"/>
        <v>41548</v>
      </c>
      <c r="G68" s="3">
        <v>2068722000000</v>
      </c>
      <c r="I68">
        <f t="shared" si="13"/>
        <v>149817600</v>
      </c>
    </row>
    <row r="69" spans="1:9" ht="15">
      <c r="A69" s="11" t="s">
        <v>16</v>
      </c>
      <c r="C69" s="3">
        <v>31</v>
      </c>
      <c r="E69" s="3">
        <f t="shared" si="14"/>
        <v>1765</v>
      </c>
      <c r="F69" s="12">
        <f t="shared" si="12"/>
        <v>41579</v>
      </c>
      <c r="G69" s="3">
        <v>2085321000000</v>
      </c>
      <c r="I69">
        <f t="shared" si="13"/>
        <v>152496000</v>
      </c>
    </row>
    <row r="70" spans="1:9" ht="15">
      <c r="A70" s="11" t="s">
        <v>17</v>
      </c>
      <c r="C70" s="3">
        <v>30</v>
      </c>
      <c r="E70" s="3">
        <f t="shared" si="14"/>
        <v>1795</v>
      </c>
      <c r="F70" s="12">
        <f t="shared" si="12"/>
        <v>41609</v>
      </c>
      <c r="G70" s="3">
        <v>2104042000000</v>
      </c>
      <c r="I70">
        <f t="shared" si="13"/>
        <v>155088000</v>
      </c>
    </row>
    <row r="71" spans="1:9" ht="15">
      <c r="A71" s="11" t="s">
        <v>18</v>
      </c>
      <c r="C71" s="3">
        <v>31</v>
      </c>
      <c r="E71" s="3">
        <f t="shared" si="14"/>
        <v>1826</v>
      </c>
      <c r="F71" s="12">
        <f t="shared" si="12"/>
        <v>41640</v>
      </c>
      <c r="G71" s="3">
        <v>2069216000000</v>
      </c>
      <c r="I71">
        <f t="shared" si="13"/>
        <v>157766400</v>
      </c>
    </row>
    <row r="72" ht="15">
      <c r="A72" s="11"/>
    </row>
    <row r="73" spans="1:5" ht="15">
      <c r="A73" s="9" t="s">
        <v>23</v>
      </c>
      <c r="E73" s="3"/>
    </row>
    <row r="74" spans="1:9" ht="15">
      <c r="A74" s="11" t="s">
        <v>7</v>
      </c>
      <c r="C74" s="3">
        <v>31</v>
      </c>
      <c r="E74" s="3">
        <f>E71+C74</f>
        <v>1857</v>
      </c>
      <c r="F74" s="12">
        <f aca="true" t="shared" si="15" ref="F74:F85">F$3+E74</f>
        <v>41671</v>
      </c>
      <c r="G74" s="3">
        <v>2089689000000</v>
      </c>
      <c r="I74">
        <f aca="true" t="shared" si="16" ref="I74:I85">86400*E74</f>
        <v>160444800</v>
      </c>
    </row>
    <row r="75" spans="1:9" ht="15">
      <c r="A75" s="11" t="s">
        <v>8</v>
      </c>
      <c r="C75" s="3">
        <v>28</v>
      </c>
      <c r="E75" s="3">
        <f aca="true" t="shared" si="17" ref="E75:E85">E74+C75</f>
        <v>1885</v>
      </c>
      <c r="F75" s="12">
        <f t="shared" si="15"/>
        <v>41699</v>
      </c>
      <c r="G75" s="3">
        <v>2107270000000</v>
      </c>
      <c r="I75">
        <f t="shared" si="16"/>
        <v>162864000</v>
      </c>
    </row>
    <row r="76" spans="1:9" ht="15">
      <c r="A76" s="11" t="s">
        <v>9</v>
      </c>
      <c r="C76" s="3">
        <v>31</v>
      </c>
      <c r="E76" s="3">
        <f t="shared" si="17"/>
        <v>1916</v>
      </c>
      <c r="F76" s="12">
        <f t="shared" si="15"/>
        <v>41730</v>
      </c>
      <c r="G76" s="3">
        <v>2120143000000</v>
      </c>
      <c r="I76">
        <f t="shared" si="16"/>
        <v>165542400</v>
      </c>
    </row>
    <row r="77" spans="1:9" ht="15">
      <c r="A77" s="11" t="s">
        <v>10</v>
      </c>
      <c r="C77" s="3">
        <v>30</v>
      </c>
      <c r="E77" s="3">
        <f t="shared" si="17"/>
        <v>1946</v>
      </c>
      <c r="F77" s="12">
        <f t="shared" si="15"/>
        <v>41760</v>
      </c>
      <c r="G77" s="3">
        <v>2146374000000</v>
      </c>
      <c r="I77">
        <f t="shared" si="16"/>
        <v>168134400</v>
      </c>
    </row>
    <row r="78" spans="1:9" ht="15">
      <c r="A78" s="11" t="s">
        <v>11</v>
      </c>
      <c r="C78" s="3">
        <v>31</v>
      </c>
      <c r="E78" s="3">
        <f t="shared" si="17"/>
        <v>1977</v>
      </c>
      <c r="F78" s="12">
        <f t="shared" si="15"/>
        <v>41791</v>
      </c>
      <c r="G78" s="3">
        <v>2166548000000</v>
      </c>
      <c r="I78">
        <f t="shared" si="16"/>
        <v>170812800</v>
      </c>
    </row>
    <row r="79" spans="1:9" ht="15">
      <c r="A79" s="11" t="s">
        <v>12</v>
      </c>
      <c r="C79" s="3">
        <v>30</v>
      </c>
      <c r="E79" s="3">
        <f t="shared" si="17"/>
        <v>2007</v>
      </c>
      <c r="F79" s="12">
        <f t="shared" si="15"/>
        <v>41821</v>
      </c>
      <c r="G79" s="3">
        <v>2168855000000</v>
      </c>
      <c r="I79">
        <f t="shared" si="16"/>
        <v>173404800</v>
      </c>
    </row>
    <row r="80" spans="1:9" ht="15">
      <c r="A80" s="11" t="s">
        <v>13</v>
      </c>
      <c r="C80" s="3">
        <v>31</v>
      </c>
      <c r="E80" s="3">
        <f t="shared" si="17"/>
        <v>2038</v>
      </c>
      <c r="F80" s="12">
        <f t="shared" si="15"/>
        <v>41852</v>
      </c>
      <c r="G80" s="3">
        <v>2168909000000</v>
      </c>
      <c r="I80">
        <f t="shared" si="16"/>
        <v>176083200</v>
      </c>
    </row>
    <row r="81" spans="1:9" ht="15">
      <c r="A81" s="11" t="s">
        <v>14</v>
      </c>
      <c r="C81" s="3">
        <v>31</v>
      </c>
      <c r="E81" s="3">
        <f t="shared" si="17"/>
        <v>2069</v>
      </c>
      <c r="F81" s="12">
        <f t="shared" si="15"/>
        <v>41883</v>
      </c>
      <c r="G81" s="3">
        <v>2148410000000</v>
      </c>
      <c r="I81">
        <f t="shared" si="16"/>
        <v>178761600</v>
      </c>
    </row>
    <row r="82" spans="1:9" ht="15">
      <c r="A82" s="11" t="s">
        <v>15</v>
      </c>
      <c r="C82" s="3">
        <v>30</v>
      </c>
      <c r="E82" s="3">
        <f t="shared" si="17"/>
        <v>2099</v>
      </c>
      <c r="F82" s="12">
        <f t="shared" si="15"/>
        <v>41913</v>
      </c>
      <c r="G82" s="3">
        <v>2134065000000</v>
      </c>
      <c r="I82">
        <f t="shared" si="16"/>
        <v>181353600</v>
      </c>
    </row>
    <row r="83" spans="1:13" ht="15">
      <c r="A83" s="11" t="s">
        <v>16</v>
      </c>
      <c r="C83" s="3">
        <v>31</v>
      </c>
      <c r="E83" s="3">
        <f t="shared" si="17"/>
        <v>2130</v>
      </c>
      <c r="F83" s="12">
        <f t="shared" si="15"/>
        <v>41944</v>
      </c>
      <c r="G83" s="3">
        <v>2157558000000</v>
      </c>
      <c r="I83">
        <f t="shared" si="16"/>
        <v>184032000</v>
      </c>
      <c r="K83" s="13"/>
      <c r="M83" s="13"/>
    </row>
    <row r="84" spans="1:13" ht="15">
      <c r="A84" s="11" t="s">
        <v>17</v>
      </c>
      <c r="C84" s="3">
        <v>30</v>
      </c>
      <c r="E84" s="3">
        <f t="shared" si="17"/>
        <v>2160</v>
      </c>
      <c r="F84" s="12">
        <f t="shared" si="15"/>
        <v>41974</v>
      </c>
      <c r="G84" s="3">
        <v>2160083000000</v>
      </c>
      <c r="I84">
        <f t="shared" si="16"/>
        <v>186624000</v>
      </c>
      <c r="K84" s="13"/>
      <c r="M84" s="13"/>
    </row>
    <row r="85" spans="1:9" ht="15">
      <c r="A85" s="11" t="s">
        <v>18</v>
      </c>
      <c r="C85" s="14">
        <v>31</v>
      </c>
      <c r="E85" s="14">
        <f t="shared" si="17"/>
        <v>2191</v>
      </c>
      <c r="F85" s="15">
        <f t="shared" si="15"/>
        <v>42005</v>
      </c>
      <c r="G85" s="3">
        <v>2136204000000</v>
      </c>
      <c r="I85">
        <f t="shared" si="16"/>
        <v>189302400</v>
      </c>
    </row>
    <row r="86" spans="1:7" ht="15">
      <c r="A86" s="11"/>
      <c r="G86" s="16"/>
    </row>
    <row r="87" spans="1:9" ht="15">
      <c r="A87" s="11" t="s">
        <v>7</v>
      </c>
      <c r="C87" s="3">
        <v>31</v>
      </c>
      <c r="E87" s="3">
        <f>C87+E85</f>
        <v>2222</v>
      </c>
      <c r="F87" s="12">
        <f aca="true" t="shared" si="18" ref="F87:F98">F$3+E87</f>
        <v>42036</v>
      </c>
      <c r="G87" s="3">
        <v>2165879000000</v>
      </c>
      <c r="I87">
        <f aca="true" t="shared" si="19" ref="I87:I98">86400*E87</f>
        <v>191980800</v>
      </c>
    </row>
    <row r="88" spans="1:9" ht="15">
      <c r="A88" s="11" t="s">
        <v>8</v>
      </c>
      <c r="C88" s="3">
        <v>28</v>
      </c>
      <c r="E88" s="3">
        <f aca="true" t="shared" si="20" ref="E88:E98">C88+E87</f>
        <v>2250</v>
      </c>
      <c r="F88" s="12">
        <f t="shared" si="18"/>
        <v>42064</v>
      </c>
      <c r="G88" s="3">
        <v>2169197000000</v>
      </c>
      <c r="I88">
        <f t="shared" si="19"/>
        <v>194400000</v>
      </c>
    </row>
    <row r="89" spans="1:9" ht="15">
      <c r="A89" s="11" t="s">
        <v>9</v>
      </c>
      <c r="C89" s="3">
        <v>31</v>
      </c>
      <c r="E89" s="3">
        <f t="shared" si="20"/>
        <v>2281</v>
      </c>
      <c r="F89" s="12">
        <f t="shared" si="18"/>
        <v>42095</v>
      </c>
      <c r="G89" s="3">
        <v>2184492000000</v>
      </c>
      <c r="I89">
        <f t="shared" si="19"/>
        <v>197078400</v>
      </c>
    </row>
    <row r="90" spans="1:9" ht="15">
      <c r="A90" s="11" t="s">
        <v>10</v>
      </c>
      <c r="C90" s="3">
        <v>30</v>
      </c>
      <c r="E90" s="3">
        <f t="shared" si="20"/>
        <v>2311</v>
      </c>
      <c r="F90" s="12">
        <f t="shared" si="18"/>
        <v>42125</v>
      </c>
      <c r="G90" s="3">
        <v>2194805000000</v>
      </c>
      <c r="I90">
        <f t="shared" si="19"/>
        <v>199670400</v>
      </c>
    </row>
    <row r="91" spans="1:9" ht="15">
      <c r="A91" s="11" t="s">
        <v>11</v>
      </c>
      <c r="C91" s="3">
        <v>31</v>
      </c>
      <c r="E91" s="3">
        <f t="shared" si="20"/>
        <v>2342</v>
      </c>
      <c r="F91" s="12">
        <f t="shared" si="18"/>
        <v>42156</v>
      </c>
      <c r="G91" s="3">
        <v>2218231000000</v>
      </c>
      <c r="I91">
        <f t="shared" si="19"/>
        <v>202348800</v>
      </c>
    </row>
    <row r="92" spans="1:9" ht="15">
      <c r="A92" s="11" t="s">
        <v>12</v>
      </c>
      <c r="C92" s="3">
        <v>30</v>
      </c>
      <c r="E92" s="3">
        <f t="shared" si="20"/>
        <v>2372</v>
      </c>
      <c r="F92" s="12">
        <f t="shared" si="18"/>
        <v>42186</v>
      </c>
      <c r="G92" s="3">
        <v>2204954000000</v>
      </c>
      <c r="I92">
        <f t="shared" si="19"/>
        <v>204940800</v>
      </c>
    </row>
    <row r="93" spans="1:11" ht="15">
      <c r="A93" s="11" t="s">
        <v>13</v>
      </c>
      <c r="C93" s="3">
        <v>31</v>
      </c>
      <c r="E93" s="3">
        <f t="shared" si="20"/>
        <v>2403</v>
      </c>
      <c r="F93" s="12">
        <f t="shared" si="18"/>
        <v>42217</v>
      </c>
      <c r="G93" s="3">
        <v>2200553000000</v>
      </c>
      <c r="I93">
        <f t="shared" si="19"/>
        <v>207619200</v>
      </c>
      <c r="K93" s="17"/>
    </row>
    <row r="94" spans="1:9" ht="15">
      <c r="A94" s="11" t="s">
        <v>14</v>
      </c>
      <c r="C94" s="3">
        <v>31</v>
      </c>
      <c r="E94" s="3">
        <f t="shared" si="20"/>
        <v>2434</v>
      </c>
      <c r="F94" s="12">
        <f t="shared" si="18"/>
        <v>42248</v>
      </c>
      <c r="G94" s="3">
        <v>2186414000000</v>
      </c>
      <c r="I94">
        <f t="shared" si="19"/>
        <v>210297600</v>
      </c>
    </row>
    <row r="95" spans="1:11" ht="15">
      <c r="A95" s="11" t="s">
        <v>15</v>
      </c>
      <c r="C95" s="3">
        <v>30</v>
      </c>
      <c r="E95" s="3">
        <f t="shared" si="20"/>
        <v>2464</v>
      </c>
      <c r="F95" s="12">
        <f t="shared" si="18"/>
        <v>42278</v>
      </c>
      <c r="G95" s="3">
        <v>2193378000000</v>
      </c>
      <c r="I95">
        <f t="shared" si="19"/>
        <v>212889600</v>
      </c>
      <c r="K95" s="13"/>
    </row>
    <row r="96" spans="1:9" ht="15">
      <c r="A96" s="11" t="s">
        <v>16</v>
      </c>
      <c r="C96" s="3">
        <v>31</v>
      </c>
      <c r="E96" s="3">
        <f t="shared" si="20"/>
        <v>2495</v>
      </c>
      <c r="F96" s="12">
        <f t="shared" si="18"/>
        <v>42309</v>
      </c>
      <c r="G96" s="3">
        <v>2213397000000</v>
      </c>
      <c r="I96">
        <f t="shared" si="19"/>
        <v>215568000</v>
      </c>
    </row>
    <row r="97" spans="1:14" ht="15">
      <c r="A97" s="11" t="s">
        <v>17</v>
      </c>
      <c r="C97" s="3">
        <v>30</v>
      </c>
      <c r="E97" s="3">
        <f t="shared" si="20"/>
        <v>2525</v>
      </c>
      <c r="F97" s="12">
        <f t="shared" si="18"/>
        <v>42339</v>
      </c>
      <c r="G97" s="3">
        <v>2212004000000</v>
      </c>
      <c r="I97">
        <f t="shared" si="19"/>
        <v>218160000</v>
      </c>
      <c r="K97" s="13"/>
      <c r="L97" s="18"/>
      <c r="M97" s="13"/>
      <c r="N97" s="13"/>
    </row>
    <row r="98" spans="1:11" ht="15">
      <c r="A98" s="11" t="s">
        <v>24</v>
      </c>
      <c r="C98" s="14">
        <v>31</v>
      </c>
      <c r="E98" s="14">
        <f t="shared" si="20"/>
        <v>2556</v>
      </c>
      <c r="F98" s="15">
        <f t="shared" si="18"/>
        <v>42370</v>
      </c>
      <c r="G98" s="3">
        <v>2171671000000</v>
      </c>
      <c r="I98">
        <f t="shared" si="19"/>
        <v>220838400</v>
      </c>
      <c r="K98" s="3"/>
    </row>
    <row r="99" spans="1:11" ht="15">
      <c r="A99" s="11"/>
      <c r="E99" s="3"/>
      <c r="G99" s="16"/>
      <c r="K99" s="3"/>
    </row>
    <row r="100" spans="1:14" ht="15">
      <c r="A100" s="11" t="s">
        <v>7</v>
      </c>
      <c r="C100" s="3">
        <v>31</v>
      </c>
      <c r="E100" s="3">
        <f>C100+E98</f>
        <v>2587</v>
      </c>
      <c r="F100" s="12">
        <f aca="true" t="shared" si="21" ref="F100:F111">F$3+E100</f>
        <v>42401</v>
      </c>
      <c r="G100" s="3">
        <v>2191386000000</v>
      </c>
      <c r="I100">
        <f aca="true" t="shared" si="22" ref="I100:I111">86400*E100</f>
        <v>223516800</v>
      </c>
      <c r="K100" s="3"/>
      <c r="M100" s="13"/>
      <c r="N100" s="19"/>
    </row>
    <row r="101" spans="1:14" ht="15">
      <c r="A101" s="11" t="s">
        <v>21</v>
      </c>
      <c r="C101" s="3">
        <v>29</v>
      </c>
      <c r="E101" s="3">
        <f aca="true" t="shared" si="23" ref="E101:E111">C101+E100</f>
        <v>2616</v>
      </c>
      <c r="F101" s="12">
        <f t="shared" si="21"/>
        <v>42430</v>
      </c>
      <c r="G101" s="3">
        <v>2214784000000</v>
      </c>
      <c r="I101">
        <f t="shared" si="22"/>
        <v>226022400</v>
      </c>
      <c r="K101" s="3"/>
      <c r="M101" s="13"/>
      <c r="N101" s="19"/>
    </row>
    <row r="102" spans="1:14" ht="15">
      <c r="A102" s="11" t="s">
        <v>9</v>
      </c>
      <c r="C102" s="3">
        <v>31</v>
      </c>
      <c r="E102" s="3">
        <f t="shared" si="23"/>
        <v>2647</v>
      </c>
      <c r="F102" s="12">
        <f t="shared" si="21"/>
        <v>42461</v>
      </c>
      <c r="G102" s="3">
        <v>2228748000000</v>
      </c>
      <c r="I102">
        <f t="shared" si="22"/>
        <v>228700800</v>
      </c>
      <c r="K102" s="3"/>
      <c r="L102" s="10"/>
      <c r="M102" s="13"/>
      <c r="N102" s="19"/>
    </row>
    <row r="103" spans="1:14" ht="15">
      <c r="A103" s="11" t="s">
        <v>10</v>
      </c>
      <c r="C103" s="3">
        <v>30</v>
      </c>
      <c r="E103" s="3">
        <f t="shared" si="23"/>
        <v>2677</v>
      </c>
      <c r="F103" s="12">
        <f t="shared" si="21"/>
        <v>42491</v>
      </c>
      <c r="G103" s="3">
        <v>2230861000000</v>
      </c>
      <c r="I103">
        <f t="shared" si="22"/>
        <v>231292800</v>
      </c>
      <c r="K103" s="3"/>
      <c r="M103" s="13"/>
      <c r="N103" s="19"/>
    </row>
    <row r="104" spans="1:14" ht="15">
      <c r="A104" s="11" t="s">
        <v>11</v>
      </c>
      <c r="C104" s="3">
        <v>31</v>
      </c>
      <c r="E104" s="3">
        <f t="shared" si="23"/>
        <v>2708</v>
      </c>
      <c r="F104" s="12">
        <f t="shared" si="21"/>
        <v>42522</v>
      </c>
      <c r="G104" s="3">
        <v>2243432000000</v>
      </c>
      <c r="I104">
        <f t="shared" si="22"/>
        <v>233971200</v>
      </c>
      <c r="K104" s="3"/>
      <c r="M104" s="13"/>
      <c r="N104" s="19"/>
    </row>
    <row r="105" spans="1:14" ht="15">
      <c r="A105" s="11" t="s">
        <v>12</v>
      </c>
      <c r="C105" s="3">
        <v>30</v>
      </c>
      <c r="E105" s="3">
        <f t="shared" si="23"/>
        <v>2738</v>
      </c>
      <c r="F105" s="12">
        <f t="shared" si="21"/>
        <v>42552</v>
      </c>
      <c r="G105" s="3">
        <v>2250829000000</v>
      </c>
      <c r="I105">
        <f t="shared" si="22"/>
        <v>236563200</v>
      </c>
      <c r="K105" s="3"/>
      <c r="L105" s="10"/>
      <c r="M105" s="13"/>
      <c r="N105" s="19"/>
    </row>
    <row r="106" spans="1:14" ht="15">
      <c r="A106" s="11" t="s">
        <v>13</v>
      </c>
      <c r="C106" s="3">
        <v>31</v>
      </c>
      <c r="E106">
        <f t="shared" si="23"/>
        <v>2769</v>
      </c>
      <c r="F106" s="12">
        <f t="shared" si="21"/>
        <v>42583</v>
      </c>
      <c r="G106" s="3">
        <v>2255991000000</v>
      </c>
      <c r="I106">
        <f t="shared" si="22"/>
        <v>239241600</v>
      </c>
      <c r="M106" s="13"/>
      <c r="N106" s="19"/>
    </row>
    <row r="107" spans="1:14" ht="15">
      <c r="A107" s="11" t="s">
        <v>14</v>
      </c>
      <c r="C107" s="3">
        <v>31</v>
      </c>
      <c r="E107">
        <f t="shared" si="23"/>
        <v>2800</v>
      </c>
      <c r="F107" s="12">
        <f t="shared" si="21"/>
        <v>42614</v>
      </c>
      <c r="G107" s="3">
        <v>2224708000000</v>
      </c>
      <c r="I107">
        <f t="shared" si="22"/>
        <v>241920000</v>
      </c>
      <c r="M107" s="20"/>
      <c r="N107" s="19"/>
    </row>
    <row r="108" spans="1:14" ht="15">
      <c r="A108" s="11" t="s">
        <v>15</v>
      </c>
      <c r="C108" s="3">
        <v>30</v>
      </c>
      <c r="E108">
        <f t="shared" si="23"/>
        <v>2830</v>
      </c>
      <c r="F108" s="12">
        <f t="shared" si="21"/>
        <v>42644</v>
      </c>
      <c r="G108" s="3">
        <v>2213618000000</v>
      </c>
      <c r="I108">
        <f t="shared" si="22"/>
        <v>244512000</v>
      </c>
      <c r="L108" s="10"/>
      <c r="M108" s="13"/>
      <c r="N108" s="19"/>
    </row>
    <row r="109" spans="1:14" ht="15">
      <c r="A109" s="11" t="s">
        <v>16</v>
      </c>
      <c r="C109" s="3">
        <v>31</v>
      </c>
      <c r="E109">
        <f t="shared" si="23"/>
        <v>2861</v>
      </c>
      <c r="F109" s="12">
        <f t="shared" si="21"/>
        <v>42675</v>
      </c>
      <c r="G109" s="3">
        <v>2224618000000</v>
      </c>
      <c r="I109">
        <f t="shared" si="22"/>
        <v>247190400</v>
      </c>
      <c r="L109" s="10"/>
      <c r="M109" s="20"/>
      <c r="N109" s="19"/>
    </row>
    <row r="110" spans="1:14" ht="15">
      <c r="A110" s="11" t="s">
        <v>17</v>
      </c>
      <c r="C110" s="3">
        <v>30</v>
      </c>
      <c r="E110">
        <f t="shared" si="23"/>
        <v>2891</v>
      </c>
      <c r="F110" s="12">
        <f t="shared" si="21"/>
        <v>42705</v>
      </c>
      <c r="G110" s="3">
        <v>2230692000000</v>
      </c>
      <c r="I110">
        <f t="shared" si="22"/>
        <v>249782400</v>
      </c>
      <c r="L110" s="10"/>
      <c r="M110" s="20"/>
      <c r="N110" s="19"/>
    </row>
    <row r="111" spans="1:14" ht="15">
      <c r="A111" s="11" t="s">
        <v>24</v>
      </c>
      <c r="C111" s="14">
        <v>31</v>
      </c>
      <c r="E111" s="21">
        <f t="shared" si="23"/>
        <v>2922</v>
      </c>
      <c r="F111" s="15">
        <f t="shared" si="21"/>
        <v>42736</v>
      </c>
      <c r="G111" s="3">
        <v>2217695000000</v>
      </c>
      <c r="I111">
        <f t="shared" si="22"/>
        <v>252460800</v>
      </c>
      <c r="L111" s="10"/>
      <c r="M111" s="22" t="s">
        <v>25</v>
      </c>
      <c r="N111" s="19" t="s">
        <v>26</v>
      </c>
    </row>
    <row r="112" spans="1:14" ht="15">
      <c r="A112" s="11"/>
      <c r="C112" s="14"/>
      <c r="E112" s="21"/>
      <c r="F112" s="15"/>
      <c r="L112" s="10"/>
      <c r="M112" s="22"/>
      <c r="N112" s="19"/>
    </row>
    <row r="113" spans="1:14" ht="15">
      <c r="A113" s="11" t="s">
        <v>7</v>
      </c>
      <c r="C113" s="3">
        <v>31</v>
      </c>
      <c r="E113">
        <f>C113+E111</f>
        <v>2953</v>
      </c>
      <c r="F113" s="12">
        <f aca="true" t="shared" si="24" ref="F113:F117">F$3+E113</f>
        <v>42767</v>
      </c>
      <c r="G113" s="3">
        <v>2250837000000</v>
      </c>
      <c r="I113">
        <f aca="true" t="shared" si="25" ref="I113:I124">86400*E113</f>
        <v>255139200</v>
      </c>
      <c r="L113" s="23" t="s">
        <v>27</v>
      </c>
      <c r="M113" s="24">
        <f>3.74*1000000000</f>
        <v>3740000000</v>
      </c>
      <c r="N113" s="13"/>
    </row>
    <row r="114" spans="1:14" ht="15">
      <c r="A114" s="11" t="s">
        <v>8</v>
      </c>
      <c r="C114" s="3">
        <v>28</v>
      </c>
      <c r="E114">
        <f aca="true" t="shared" si="26" ref="E114:E124">C114+E113</f>
        <v>2981</v>
      </c>
      <c r="F114" s="12">
        <f t="shared" si="24"/>
        <v>42795</v>
      </c>
      <c r="G114" s="3">
        <v>2240135000000</v>
      </c>
      <c r="I114">
        <f t="shared" si="25"/>
        <v>257558400</v>
      </c>
      <c r="L114" s="23"/>
      <c r="M114" s="25"/>
      <c r="N114" s="13"/>
    </row>
    <row r="115" spans="1:14" ht="15">
      <c r="A115" s="11" t="s">
        <v>9</v>
      </c>
      <c r="C115" s="3">
        <v>31</v>
      </c>
      <c r="E115">
        <f t="shared" si="26"/>
        <v>3012</v>
      </c>
      <c r="F115" s="12">
        <f t="shared" si="24"/>
        <v>42826</v>
      </c>
      <c r="G115" s="3">
        <v>2260276000000</v>
      </c>
      <c r="I115">
        <f t="shared" si="25"/>
        <v>260236800</v>
      </c>
      <c r="L115" s="23" t="s">
        <v>28</v>
      </c>
      <c r="M115" s="25">
        <f>-29.527*1000000000</f>
        <v>-29527000000</v>
      </c>
      <c r="N115" s="26">
        <f>M115/K170</f>
        <v>-1.7478290675653558</v>
      </c>
    </row>
    <row r="116" spans="1:14" ht="15">
      <c r="A116" s="11" t="s">
        <v>10</v>
      </c>
      <c r="C116" s="3">
        <v>30</v>
      </c>
      <c r="E116">
        <f t="shared" si="26"/>
        <v>3042</v>
      </c>
      <c r="F116" s="12">
        <f t="shared" si="24"/>
        <v>42856</v>
      </c>
      <c r="G116" s="3">
        <v>2270977000000</v>
      </c>
      <c r="I116">
        <f t="shared" si="25"/>
        <v>262828800</v>
      </c>
      <c r="L116" s="27"/>
      <c r="M116" s="25"/>
      <c r="N116" s="26"/>
    </row>
    <row r="117" spans="1:14" ht="15">
      <c r="A117" s="11" t="s">
        <v>11</v>
      </c>
      <c r="C117" s="3">
        <v>31</v>
      </c>
      <c r="E117">
        <f t="shared" si="26"/>
        <v>3073</v>
      </c>
      <c r="F117" s="12">
        <f t="shared" si="24"/>
        <v>42887</v>
      </c>
      <c r="G117" s="3">
        <v>2279459000000</v>
      </c>
      <c r="I117">
        <f t="shared" si="25"/>
        <v>265507200</v>
      </c>
      <c r="L117" s="27"/>
      <c r="M117" s="25"/>
      <c r="N117" s="26"/>
    </row>
    <row r="118" spans="1:14" ht="15">
      <c r="A118" s="11" t="s">
        <v>12</v>
      </c>
      <c r="C118" s="3">
        <v>30</v>
      </c>
      <c r="E118">
        <f t="shared" si="26"/>
        <v>3103</v>
      </c>
      <c r="F118" s="12">
        <v>42917</v>
      </c>
      <c r="G118" s="3">
        <v>2289513000000</v>
      </c>
      <c r="I118">
        <f t="shared" si="25"/>
        <v>268099200</v>
      </c>
      <c r="L118" s="27" t="s">
        <v>29</v>
      </c>
      <c r="M118" s="25">
        <f>-46.752*1000000000</f>
        <v>-46752000000</v>
      </c>
      <c r="N118" s="28">
        <f>M118/K173</f>
        <v>-2.759172766754619</v>
      </c>
    </row>
    <row r="119" spans="1:14" ht="15">
      <c r="A119" s="11" t="s">
        <v>13</v>
      </c>
      <c r="C119" s="3">
        <v>31</v>
      </c>
      <c r="E119">
        <f t="shared" si="26"/>
        <v>3134</v>
      </c>
      <c r="F119" s="12">
        <v>42948</v>
      </c>
      <c r="G119" s="3">
        <v>2308027000000</v>
      </c>
      <c r="I119">
        <f t="shared" si="25"/>
        <v>270777600</v>
      </c>
      <c r="L119" s="27"/>
      <c r="M119" s="25"/>
      <c r="N119" s="13"/>
    </row>
    <row r="120" spans="1:14" ht="15">
      <c r="A120" s="11" t="s">
        <v>14</v>
      </c>
      <c r="C120" s="3">
        <v>31</v>
      </c>
      <c r="E120">
        <f t="shared" si="26"/>
        <v>3165</v>
      </c>
      <c r="F120" s="12">
        <v>42979</v>
      </c>
      <c r="G120" s="3">
        <v>2286746000000</v>
      </c>
      <c r="I120">
        <f t="shared" si="25"/>
        <v>273456000</v>
      </c>
      <c r="L120" s="27"/>
      <c r="M120" s="25"/>
      <c r="N120" s="13"/>
    </row>
    <row r="121" spans="1:14" ht="15">
      <c r="A121" s="11" t="s">
        <v>15</v>
      </c>
      <c r="C121" s="3">
        <v>30</v>
      </c>
      <c r="E121">
        <f t="shared" si="26"/>
        <v>3195</v>
      </c>
      <c r="F121" s="12">
        <v>43009</v>
      </c>
      <c r="G121" s="3">
        <v>2291231000000</v>
      </c>
      <c r="I121">
        <f t="shared" si="25"/>
        <v>276048000</v>
      </c>
      <c r="L121" s="27" t="s">
        <v>30</v>
      </c>
      <c r="M121" s="25">
        <f>-48.372*1000000000</f>
        <v>-48372000000</v>
      </c>
      <c r="N121" s="28">
        <f>M121/K176</f>
        <v>-2.8434070245680187</v>
      </c>
    </row>
    <row r="122" spans="1:14" ht="15">
      <c r="A122" s="11" t="s">
        <v>16</v>
      </c>
      <c r="C122" s="3">
        <v>31</v>
      </c>
      <c r="E122">
        <f t="shared" si="26"/>
        <v>3226</v>
      </c>
      <c r="F122" s="12">
        <v>43040</v>
      </c>
      <c r="G122" s="3">
        <v>2296135000000</v>
      </c>
      <c r="I122">
        <f t="shared" si="25"/>
        <v>278726400</v>
      </c>
      <c r="L122" s="27"/>
      <c r="M122" s="25"/>
      <c r="N122" s="28"/>
    </row>
    <row r="123" spans="1:14" ht="15">
      <c r="A123" s="11" t="s">
        <v>17</v>
      </c>
      <c r="C123" s="3">
        <v>30</v>
      </c>
      <c r="E123">
        <f t="shared" si="26"/>
        <v>3256</v>
      </c>
      <c r="F123" s="12">
        <v>43070</v>
      </c>
      <c r="G123" s="3">
        <v>2281395000000</v>
      </c>
      <c r="I123">
        <f t="shared" si="25"/>
        <v>281318400</v>
      </c>
      <c r="L123" s="27"/>
      <c r="M123" s="25"/>
      <c r="N123" s="28"/>
    </row>
    <row r="124" spans="1:14" ht="15">
      <c r="A124" s="11" t="s">
        <v>18</v>
      </c>
      <c r="C124" s="14">
        <v>31</v>
      </c>
      <c r="E124" s="21">
        <f t="shared" si="26"/>
        <v>3287</v>
      </c>
      <c r="F124" s="15">
        <v>43101</v>
      </c>
      <c r="G124" s="3">
        <v>2263056000000</v>
      </c>
      <c r="I124">
        <f t="shared" si="25"/>
        <v>283996800</v>
      </c>
      <c r="L124" s="27" t="s">
        <v>31</v>
      </c>
      <c r="M124" s="25">
        <f>-41.098*1000000000</f>
        <v>-41098000000</v>
      </c>
      <c r="N124" s="28">
        <f>M124/K179</f>
        <v>-2.393684512288091</v>
      </c>
    </row>
    <row r="125" spans="1:14" ht="15">
      <c r="A125" s="11"/>
      <c r="C125" s="14"/>
      <c r="E125" s="21"/>
      <c r="F125" s="15"/>
      <c r="L125" s="27"/>
      <c r="M125" s="25"/>
      <c r="N125" s="28"/>
    </row>
    <row r="126" spans="1:14" ht="15">
      <c r="A126" s="11"/>
      <c r="C126" s="14"/>
      <c r="E126" s="21"/>
      <c r="F126" s="15"/>
      <c r="L126" s="29" t="s">
        <v>32</v>
      </c>
      <c r="M126" s="30">
        <f>-(M124-M128)</f>
        <v>20037000000</v>
      </c>
      <c r="N126" s="28"/>
    </row>
    <row r="127" spans="1:14" ht="15">
      <c r="A127" s="11" t="s">
        <v>7</v>
      </c>
      <c r="C127" s="3">
        <v>31</v>
      </c>
      <c r="E127">
        <f>C127+E124</f>
        <v>3318</v>
      </c>
      <c r="F127" s="12">
        <v>43132</v>
      </c>
      <c r="G127" s="3">
        <v>2286564000000</v>
      </c>
      <c r="H127" s="31"/>
      <c r="I127">
        <f aca="true" t="shared" si="27" ref="I127:I133">86400*E127</f>
        <v>286675200</v>
      </c>
      <c r="L127" s="27"/>
      <c r="M127" s="25"/>
      <c r="N127" s="28"/>
    </row>
    <row r="128" spans="1:14" ht="15">
      <c r="A128" s="11" t="s">
        <v>8</v>
      </c>
      <c r="C128" s="3">
        <v>28</v>
      </c>
      <c r="E128">
        <f aca="true" t="shared" si="28" ref="E128:E138">C128+E127</f>
        <v>3346</v>
      </c>
      <c r="F128" s="32">
        <v>43160</v>
      </c>
      <c r="G128" s="33">
        <v>2286453000000</v>
      </c>
      <c r="H128" s="34" t="s">
        <v>33</v>
      </c>
      <c r="I128">
        <f t="shared" si="27"/>
        <v>289094400</v>
      </c>
      <c r="L128" s="27" t="s">
        <v>34</v>
      </c>
      <c r="M128" s="25">
        <f>-21.061*1000000000</f>
        <v>-21061000000</v>
      </c>
      <c r="N128" s="28">
        <f>M128/K161</f>
        <v>-1.2784611553864942</v>
      </c>
    </row>
    <row r="129" spans="1:14" ht="15">
      <c r="A129" s="11" t="s">
        <v>9</v>
      </c>
      <c r="C129" s="3">
        <v>31</v>
      </c>
      <c r="E129">
        <f t="shared" si="28"/>
        <v>3377</v>
      </c>
      <c r="F129" s="32">
        <v>43191</v>
      </c>
      <c r="G129" s="33">
        <v>2302355000000</v>
      </c>
      <c r="H129" s="31" t="s">
        <v>35</v>
      </c>
      <c r="I129">
        <f t="shared" si="27"/>
        <v>291772800</v>
      </c>
      <c r="L129" s="27"/>
      <c r="M129" s="25"/>
      <c r="N129" s="28"/>
    </row>
    <row r="130" spans="1:14" ht="15">
      <c r="A130" s="11" t="s">
        <v>36</v>
      </c>
      <c r="C130" s="3">
        <v>30</v>
      </c>
      <c r="E130">
        <f t="shared" si="28"/>
        <v>3407</v>
      </c>
      <c r="F130" s="32">
        <v>43221</v>
      </c>
      <c r="G130" s="33">
        <v>2312750000000</v>
      </c>
      <c r="H130" s="31" t="s">
        <v>37</v>
      </c>
      <c r="I130">
        <f t="shared" si="27"/>
        <v>294364800</v>
      </c>
      <c r="L130" s="27"/>
      <c r="M130" s="25"/>
      <c r="N130" s="28"/>
    </row>
    <row r="131" spans="1:14" ht="15">
      <c r="A131" s="11" t="s">
        <v>11</v>
      </c>
      <c r="C131" s="3">
        <v>31</v>
      </c>
      <c r="E131">
        <f t="shared" si="28"/>
        <v>3438</v>
      </c>
      <c r="F131" s="32">
        <v>43252</v>
      </c>
      <c r="G131" s="33">
        <v>2327368000000</v>
      </c>
      <c r="H131" s="31" t="s">
        <v>38</v>
      </c>
      <c r="I131">
        <f t="shared" si="27"/>
        <v>297043200</v>
      </c>
      <c r="L131" s="27"/>
      <c r="M131" s="25"/>
      <c r="N131" s="28"/>
    </row>
    <row r="132" spans="1:14" ht="15.75">
      <c r="A132" s="11" t="s">
        <v>12</v>
      </c>
      <c r="C132" s="3">
        <v>30</v>
      </c>
      <c r="E132">
        <f t="shared" si="28"/>
        <v>3468</v>
      </c>
      <c r="F132" s="35">
        <v>43282</v>
      </c>
      <c r="G132" s="36">
        <v>2324000000000</v>
      </c>
      <c r="H132" s="37" t="s">
        <v>39</v>
      </c>
      <c r="I132">
        <f t="shared" si="27"/>
        <v>299635200</v>
      </c>
      <c r="L132" s="27"/>
      <c r="M132" s="25"/>
      <c r="N132" s="28"/>
    </row>
    <row r="133" spans="1:14" ht="15.75">
      <c r="A133" s="11" t="s">
        <v>13</v>
      </c>
      <c r="C133" s="3">
        <v>31</v>
      </c>
      <c r="E133">
        <f t="shared" si="28"/>
        <v>3499</v>
      </c>
      <c r="F133" s="35">
        <v>43313</v>
      </c>
      <c r="G133" s="38">
        <v>2343000000000</v>
      </c>
      <c r="H133" s="37" t="s">
        <v>40</v>
      </c>
      <c r="I133">
        <f t="shared" si="27"/>
        <v>302313600</v>
      </c>
      <c r="L133" s="27"/>
      <c r="M133" s="25"/>
      <c r="N133" s="28"/>
    </row>
    <row r="134" spans="1:14" ht="15">
      <c r="A134" s="11"/>
      <c r="C134" s="3">
        <v>31</v>
      </c>
      <c r="E134">
        <f t="shared" si="28"/>
        <v>3530</v>
      </c>
      <c r="F134" s="12">
        <v>43344</v>
      </c>
      <c r="L134" s="27"/>
      <c r="M134" s="25"/>
      <c r="N134" s="28"/>
    </row>
    <row r="135" spans="1:14" ht="15">
      <c r="A135" s="11" t="s">
        <v>15</v>
      </c>
      <c r="C135" s="3">
        <v>30</v>
      </c>
      <c r="E135">
        <f t="shared" si="28"/>
        <v>3560</v>
      </c>
      <c r="F135" s="12">
        <v>43374</v>
      </c>
      <c r="I135">
        <f>86400*E135</f>
        <v>307584000</v>
      </c>
      <c r="L135" s="27"/>
      <c r="M135" s="25"/>
      <c r="N135" s="28"/>
    </row>
    <row r="136" spans="1:14" ht="15">
      <c r="A136" s="11"/>
      <c r="C136" s="3">
        <v>31</v>
      </c>
      <c r="E136">
        <f t="shared" si="28"/>
        <v>3591</v>
      </c>
      <c r="F136" s="12">
        <v>43405</v>
      </c>
      <c r="L136" s="27"/>
      <c r="M136" s="25"/>
      <c r="N136" s="28"/>
    </row>
    <row r="137" spans="1:14" ht="15">
      <c r="A137" s="11"/>
      <c r="C137" s="3">
        <v>30</v>
      </c>
      <c r="E137">
        <f t="shared" si="28"/>
        <v>3621</v>
      </c>
      <c r="F137" s="12">
        <v>43435</v>
      </c>
      <c r="L137" s="27"/>
      <c r="M137" s="25"/>
      <c r="N137" s="28"/>
    </row>
    <row r="138" spans="1:14" ht="15.75">
      <c r="A138" s="11" t="s">
        <v>41</v>
      </c>
      <c r="C138" s="14">
        <v>31</v>
      </c>
      <c r="E138" s="21">
        <f t="shared" si="28"/>
        <v>3652</v>
      </c>
      <c r="F138" s="15">
        <v>43466</v>
      </c>
      <c r="G138" s="39">
        <v>2303500000000</v>
      </c>
      <c r="H138" s="37" t="s">
        <v>42</v>
      </c>
      <c r="I138">
        <f>86400*E138</f>
        <v>315532800</v>
      </c>
      <c r="L138" s="27"/>
      <c r="M138" s="25"/>
      <c r="N138" s="28"/>
    </row>
    <row r="139" spans="1:14" ht="15">
      <c r="A139" s="11"/>
      <c r="F139" s="12"/>
      <c r="L139" s="27"/>
      <c r="M139" s="25"/>
      <c r="N139" s="28"/>
    </row>
    <row r="140" spans="1:12" ht="15">
      <c r="A140" s="11"/>
      <c r="G140" s="40"/>
      <c r="H140" s="40"/>
      <c r="I140" s="40"/>
      <c r="K140" s="41"/>
      <c r="L140" s="41"/>
    </row>
    <row r="141" spans="6:11" ht="15">
      <c r="F141" s="42" t="s">
        <v>43</v>
      </c>
      <c r="G141" s="16">
        <f>(G133-G132)/(I133-I132)</f>
        <v>7093.78733572282</v>
      </c>
      <c r="I141" s="16">
        <f>-G141</f>
        <v>-7093.78733572282</v>
      </c>
      <c r="J141" s="18"/>
      <c r="K141" s="43"/>
    </row>
    <row r="142" spans="6:10" ht="15">
      <c r="F142" s="42" t="s">
        <v>44</v>
      </c>
      <c r="G142" s="16">
        <f>(-1*G141)*I132</f>
        <v>-2125548387096.7744</v>
      </c>
      <c r="H142" s="20" t="s">
        <v>45</v>
      </c>
      <c r="I142" s="16">
        <f>-1*G142</f>
        <v>2125548387096.7744</v>
      </c>
      <c r="J142" s="18"/>
    </row>
    <row r="143" spans="6:11" ht="15">
      <c r="F143" s="42" t="s">
        <v>46</v>
      </c>
      <c r="G143" s="3">
        <f>G141*I132+G142</f>
        <v>0</v>
      </c>
      <c r="I143" s="3"/>
      <c r="J143" s="18"/>
      <c r="K143" s="44"/>
    </row>
    <row r="144" spans="6:11" ht="15">
      <c r="F144" s="42"/>
      <c r="I144" s="3"/>
      <c r="J144" s="18"/>
      <c r="K144" s="44"/>
    </row>
    <row r="145" spans="6:11" ht="15">
      <c r="F145" s="42" t="s">
        <v>47</v>
      </c>
      <c r="G145" s="44">
        <f>(K188-K191)/(I132-I135)</f>
        <v>5.427013118672582</v>
      </c>
      <c r="I145" s="44">
        <f>-G145</f>
        <v>-5.427013118672582</v>
      </c>
      <c r="J145" s="18"/>
      <c r="K145" s="44"/>
    </row>
    <row r="146" spans="6:11" ht="15">
      <c r="F146" s="42" t="s">
        <v>48</v>
      </c>
      <c r="G146" s="44">
        <f>(-1*G145)*I132</f>
        <v>-1626124161.2160828</v>
      </c>
      <c r="H146" s="20" t="s">
        <v>49</v>
      </c>
      <c r="I146" s="44">
        <f>-1*G146</f>
        <v>1626124161.2160828</v>
      </c>
      <c r="J146" s="18"/>
      <c r="K146" s="44"/>
    </row>
    <row r="147" spans="6:11" ht="15">
      <c r="F147" s="42" t="s">
        <v>50</v>
      </c>
      <c r="G147" s="3">
        <f>G145*I132+G146</f>
        <v>0</v>
      </c>
      <c r="I147" s="3"/>
      <c r="J147" s="18"/>
      <c r="K147" s="44"/>
    </row>
    <row r="148" spans="6:11" ht="15">
      <c r="F148" s="45"/>
      <c r="G148" s="40"/>
      <c r="H148" s="40"/>
      <c r="I148" s="40"/>
      <c r="J148" s="46"/>
      <c r="K148" s="44"/>
    </row>
    <row r="149" spans="6:11" ht="15">
      <c r="F149" s="45" t="s">
        <v>51</v>
      </c>
      <c r="G149" s="43">
        <f>(M128-M124)/(I129-I124)</f>
        <v>2576.7746913580245</v>
      </c>
      <c r="H149" s="13"/>
      <c r="I149" s="43">
        <f aca="true" t="shared" si="29" ref="I149:I150">-G149</f>
        <v>-2576.7746913580245</v>
      </c>
      <c r="J149" s="46"/>
      <c r="K149" s="44"/>
    </row>
    <row r="150" spans="6:11" ht="15">
      <c r="F150" s="45" t="s">
        <v>52</v>
      </c>
      <c r="G150" s="16">
        <f>(-1*G149)*I124</f>
        <v>-731795766666.6666</v>
      </c>
      <c r="H150" s="13" t="s">
        <v>53</v>
      </c>
      <c r="I150" s="16">
        <f t="shared" si="29"/>
        <v>731795766666.6666</v>
      </c>
      <c r="J150" s="46"/>
      <c r="K150" s="44"/>
    </row>
    <row r="151" spans="6:11" ht="15">
      <c r="F151" s="45" t="s">
        <v>54</v>
      </c>
      <c r="G151" s="3">
        <f>G149*I124+G150</f>
        <v>0</v>
      </c>
      <c r="H151" s="13"/>
      <c r="I151" s="16">
        <f>I149*J173+I150</f>
        <v>105315350164814.81</v>
      </c>
      <c r="J151" s="46"/>
      <c r="K151" s="44"/>
    </row>
    <row r="152" spans="6:11" ht="15">
      <c r="F152" s="45"/>
      <c r="H152" s="13"/>
      <c r="I152" s="16"/>
      <c r="J152" s="46"/>
      <c r="K152" s="44"/>
    </row>
    <row r="153" spans="6:11" ht="15">
      <c r="F153" s="45"/>
      <c r="G153" s="3" t="s">
        <v>55</v>
      </c>
      <c r="H153" s="47">
        <f>(G132-G130)/2</f>
        <v>5625000000</v>
      </c>
      <c r="I153" s="16"/>
      <c r="J153" s="46"/>
      <c r="K153" s="44"/>
    </row>
    <row r="154" spans="6:11" ht="15">
      <c r="F154" s="45"/>
      <c r="H154" s="13"/>
      <c r="I154" s="16"/>
      <c r="J154" s="46"/>
      <c r="K154" s="44"/>
    </row>
    <row r="155" spans="6:14" ht="15.75">
      <c r="F155" s="45"/>
      <c r="H155" s="48" t="s">
        <v>56</v>
      </c>
      <c r="I155" s="49"/>
      <c r="J155" s="48" t="s">
        <v>57</v>
      </c>
      <c r="K155" s="50" t="s">
        <v>58</v>
      </c>
      <c r="M155" s="51" t="s">
        <v>59</v>
      </c>
      <c r="N155" s="20"/>
    </row>
    <row r="156" spans="1:11" ht="15">
      <c r="A156" s="9"/>
      <c r="H156" s="13"/>
      <c r="I156" s="10"/>
      <c r="K156" s="30"/>
    </row>
    <row r="157" spans="8:14" ht="15">
      <c r="H157" s="52">
        <f>(J157*100/K157)</f>
        <v>-2.6139706911744147</v>
      </c>
      <c r="I157" s="53">
        <v>42369</v>
      </c>
      <c r="J157" s="54">
        <v>-42.933</v>
      </c>
      <c r="K157" s="54">
        <f>1642.4438171765</f>
        <v>1642.4438171765</v>
      </c>
      <c r="L157" t="s">
        <v>60</v>
      </c>
      <c r="M157" s="55">
        <f>(G98/(K157*10000000))</f>
        <v>132.22193522170434</v>
      </c>
      <c r="N157" s="19"/>
    </row>
    <row r="158" spans="1:11" ht="15">
      <c r="A158" s="9"/>
      <c r="H158" s="13"/>
      <c r="K158" s="20"/>
    </row>
    <row r="159" spans="9:13" ht="15">
      <c r="I159" s="56">
        <v>42400</v>
      </c>
      <c r="K159" s="30"/>
      <c r="L159" s="57"/>
      <c r="M159" s="58"/>
    </row>
    <row r="160" spans="9:13" ht="15">
      <c r="I160" s="56">
        <v>42429</v>
      </c>
      <c r="K160" s="30"/>
      <c r="L160" s="57"/>
      <c r="M160" s="58"/>
    </row>
    <row r="161" spans="8:14" ht="15">
      <c r="H161" s="28">
        <f aca="true" t="shared" si="30" ref="H161:H163">(J161*1000000000/K161)</f>
        <v>-2.620356711199316</v>
      </c>
      <c r="I161" s="56">
        <v>42460</v>
      </c>
      <c r="J161" s="59">
        <v>-43.167</v>
      </c>
      <c r="K161" s="60">
        <v>16473711314</v>
      </c>
      <c r="L161" s="57" t="s">
        <v>61</v>
      </c>
      <c r="M161" s="58">
        <f>(G102/K161)</f>
        <v>135.2911895515568</v>
      </c>
      <c r="N161" s="19"/>
    </row>
    <row r="162" spans="8:14" ht="15">
      <c r="H162" s="28">
        <f t="shared" si="30"/>
        <v>-2.447778720374388</v>
      </c>
      <c r="I162" s="56">
        <v>42551</v>
      </c>
      <c r="J162" s="59">
        <v>-40.324</v>
      </c>
      <c r="K162" s="61">
        <f>16473711314</f>
        <v>16473711314</v>
      </c>
      <c r="L162" s="20" t="s">
        <v>62</v>
      </c>
      <c r="M162" s="19">
        <f>(G105/K162)</f>
        <v>136.63156753798145</v>
      </c>
      <c r="N162" s="19"/>
    </row>
    <row r="163" spans="8:14" ht="15">
      <c r="H163" s="28">
        <f t="shared" si="30"/>
        <v>-2.4495355301131867</v>
      </c>
      <c r="I163" s="56">
        <v>42643</v>
      </c>
      <c r="J163" s="59">
        <v>-40.474</v>
      </c>
      <c r="K163" s="61">
        <f>K162*1.003</f>
        <v>16523132447.941998</v>
      </c>
      <c r="L163" s="20" t="s">
        <v>63</v>
      </c>
      <c r="M163" s="58">
        <f>(G108/K163)</f>
        <v>133.9708440257472</v>
      </c>
      <c r="N163" s="19"/>
    </row>
    <row r="164" spans="9:13" ht="15">
      <c r="I164" s="56">
        <v>42674</v>
      </c>
      <c r="K164" s="30"/>
      <c r="L164" s="57" t="s">
        <v>64</v>
      </c>
      <c r="M164" s="58"/>
    </row>
    <row r="165" spans="9:14" ht="15">
      <c r="I165" s="62">
        <v>42704</v>
      </c>
      <c r="J165" s="22"/>
      <c r="K165" s="30"/>
      <c r="L165" s="57"/>
      <c r="M165" s="19"/>
      <c r="N165" s="20"/>
    </row>
    <row r="166" spans="8:14" ht="15">
      <c r="H166" s="52">
        <f>(J166/K166)</f>
        <v>-2.4770544670593933</v>
      </c>
      <c r="I166" s="53">
        <v>42735</v>
      </c>
      <c r="J166" s="63">
        <v>-41638000000</v>
      </c>
      <c r="K166" s="64">
        <v>16809481000</v>
      </c>
      <c r="L166" s="65" t="s">
        <v>65</v>
      </c>
      <c r="M166" s="55">
        <f>(G111/(K166))</f>
        <v>131.93120001741875</v>
      </c>
      <c r="N166" s="19"/>
    </row>
    <row r="167" spans="9:14" ht="15">
      <c r="I167" s="66"/>
      <c r="J167" s="13"/>
      <c r="K167" s="67"/>
      <c r="L167" s="34"/>
      <c r="M167" s="55"/>
      <c r="N167" s="19"/>
    </row>
    <row r="168" spans="7:13" ht="15">
      <c r="G168" s="68"/>
      <c r="H168" s="69"/>
      <c r="I168" s="56">
        <v>42766</v>
      </c>
      <c r="K168" s="60">
        <f>(K166)*1.001666</f>
        <v>16837485595.345999</v>
      </c>
      <c r="L168" s="46" t="s">
        <v>66</v>
      </c>
      <c r="M168" s="19"/>
    </row>
    <row r="169" spans="7:13" ht="15">
      <c r="G169" s="13"/>
      <c r="I169" s="56">
        <v>42794</v>
      </c>
      <c r="K169" s="60">
        <f>(K166)*1.00333</f>
        <v>16865456571.730001</v>
      </c>
      <c r="L169" s="46" t="s">
        <v>67</v>
      </c>
      <c r="M169" s="19"/>
    </row>
    <row r="170" spans="8:14" ht="15">
      <c r="H170" s="28">
        <f>(J170/K170)</f>
        <v>-2.3523800977087834</v>
      </c>
      <c r="I170" s="56">
        <v>42825</v>
      </c>
      <c r="J170" s="25">
        <v>-39740000000</v>
      </c>
      <c r="K170" s="60">
        <f>(K166)*1.005</f>
        <v>16893528404.999998</v>
      </c>
      <c r="L170" s="20" t="s">
        <v>68</v>
      </c>
      <c r="M170" s="19">
        <f>G115/K170</f>
        <v>133.7953768930251</v>
      </c>
      <c r="N170" s="70"/>
    </row>
    <row r="171" spans="9:13" ht="15">
      <c r="I171" s="56">
        <v>42855</v>
      </c>
      <c r="K171" s="60">
        <f>K170*1.001</f>
        <v>16910421933.404997</v>
      </c>
      <c r="L171" s="46" t="s">
        <v>69</v>
      </c>
      <c r="M171" s="19"/>
    </row>
    <row r="172" spans="9:13" ht="15">
      <c r="I172" s="56">
        <v>42886</v>
      </c>
      <c r="K172" s="71">
        <f>K170*1.002</f>
        <v>16927315461.809998</v>
      </c>
      <c r="L172" s="46" t="s">
        <v>70</v>
      </c>
      <c r="M172" s="19"/>
    </row>
    <row r="173" spans="8:13" ht="15">
      <c r="H173" s="28">
        <f>(J173/K173)</f>
        <v>-2.3953316453685343</v>
      </c>
      <c r="I173" s="56">
        <v>42916</v>
      </c>
      <c r="J173" s="72">
        <v>-40587000000</v>
      </c>
      <c r="K173" s="71">
        <f>K170*1.003</f>
        <v>16944208990.214996</v>
      </c>
      <c r="L173" s="20" t="s">
        <v>71</v>
      </c>
      <c r="M173" s="19">
        <f aca="true" t="shared" si="31" ref="M173:M176">G118/K173</f>
        <v>135.12067759091948</v>
      </c>
    </row>
    <row r="174" spans="9:13" ht="15">
      <c r="I174" s="56">
        <v>42947</v>
      </c>
      <c r="K174" s="71">
        <f>K173*1.0013333</f>
        <v>16966800704.06165</v>
      </c>
      <c r="L174" s="46" t="s">
        <v>72</v>
      </c>
      <c r="M174" s="19">
        <f t="shared" si="31"/>
        <v>136.03195088202372</v>
      </c>
    </row>
    <row r="175" spans="8:13" ht="15">
      <c r="H175" s="28"/>
      <c r="I175" s="56">
        <v>42978</v>
      </c>
      <c r="J175" s="73"/>
      <c r="K175" s="74">
        <f>K173*1.00266666</f>
        <v>16989393434.560844</v>
      </c>
      <c r="L175" s="46" t="s">
        <v>73</v>
      </c>
      <c r="M175" s="19">
        <f t="shared" si="31"/>
        <v>134.59844866198483</v>
      </c>
    </row>
    <row r="176" spans="8:13" ht="15">
      <c r="H176" s="28">
        <f>(J176/K176)</f>
        <v>-2.3445234676030644</v>
      </c>
      <c r="I176" s="56">
        <v>43008</v>
      </c>
      <c r="J176" s="72">
        <v>-39885000000</v>
      </c>
      <c r="K176" s="75">
        <f>K173*1.004</f>
        <v>17011985826.175856</v>
      </c>
      <c r="L176" s="20" t="s">
        <v>74</v>
      </c>
      <c r="M176" s="19">
        <f t="shared" si="31"/>
        <v>134.68333582047478</v>
      </c>
    </row>
    <row r="177" spans="8:13" ht="15">
      <c r="H177" s="28"/>
      <c r="I177" s="56">
        <v>43039</v>
      </c>
      <c r="J177" s="73"/>
      <c r="K177" s="74"/>
      <c r="L177" s="46"/>
      <c r="M177" s="19"/>
    </row>
    <row r="178" spans="8:13" ht="15">
      <c r="H178" s="28"/>
      <c r="I178" s="56">
        <v>43069</v>
      </c>
      <c r="J178" s="73"/>
      <c r="K178" s="74"/>
      <c r="L178" s="46"/>
      <c r="M178" s="19"/>
    </row>
    <row r="179" spans="8:14" ht="15">
      <c r="H179" s="28">
        <f>(J179/K179)</f>
        <v>-2.311736142323875</v>
      </c>
      <c r="I179" s="56">
        <v>43100</v>
      </c>
      <c r="J179" s="72">
        <v>-39691000000</v>
      </c>
      <c r="K179" s="64">
        <v>17169347000</v>
      </c>
      <c r="L179" s="34" t="s">
        <v>75</v>
      </c>
      <c r="M179" s="13">
        <v>131.5</v>
      </c>
      <c r="N179" t="s">
        <v>76</v>
      </c>
    </row>
    <row r="180" spans="11:14" ht="15">
      <c r="K180" s="47">
        <f>K176*1.003</f>
        <v>17063021783.65438</v>
      </c>
      <c r="L180" s="13" t="s">
        <v>77</v>
      </c>
      <c r="M180" s="76">
        <f>G124/K179</f>
        <v>131.8079249024439</v>
      </c>
      <c r="N180" t="s">
        <v>78</v>
      </c>
    </row>
    <row r="181" spans="11:13" ht="15">
      <c r="K181" s="47">
        <f>K166*1.015</f>
        <v>17061623214.999998</v>
      </c>
      <c r="L181" s="13" t="s">
        <v>79</v>
      </c>
      <c r="M181" s="76"/>
    </row>
    <row r="182" spans="11:13" ht="15">
      <c r="K182" s="47"/>
      <c r="L182" s="13"/>
      <c r="M182" s="76"/>
    </row>
    <row r="183" spans="9:13" ht="15">
      <c r="I183" s="56">
        <v>43131</v>
      </c>
      <c r="K183" s="47">
        <f>K179*1.001</f>
        <v>17186516347</v>
      </c>
      <c r="L183" s="77" t="s">
        <v>80</v>
      </c>
      <c r="M183" s="76">
        <f aca="true" t="shared" si="32" ref="M183:M185">G127/K183</f>
        <v>133.04406511672926</v>
      </c>
    </row>
    <row r="184" spans="9:13" ht="15">
      <c r="I184" s="56">
        <v>43159</v>
      </c>
      <c r="K184" s="47">
        <f>K179*1.002</f>
        <v>17203685694</v>
      </c>
      <c r="L184" s="77" t="s">
        <v>81</v>
      </c>
      <c r="M184" s="76">
        <f t="shared" si="32"/>
        <v>132.90483450284313</v>
      </c>
    </row>
    <row r="185" spans="8:13" ht="15">
      <c r="H185" s="28">
        <f>(J185/K185)</f>
        <v>-2.2012263566326826</v>
      </c>
      <c r="I185" s="56">
        <v>43190</v>
      </c>
      <c r="J185" s="72">
        <v>-37907000000</v>
      </c>
      <c r="K185" s="47">
        <f>K179*1.003</f>
        <v>17220855041</v>
      </c>
      <c r="L185" s="20" t="s">
        <v>82</v>
      </c>
      <c r="M185" s="19">
        <f t="shared" si="32"/>
        <v>133.6957424308186</v>
      </c>
    </row>
    <row r="186" spans="9:13" ht="15">
      <c r="I186" s="56">
        <v>43220</v>
      </c>
      <c r="K186" s="47">
        <f>K185*1.0006666</f>
        <v>17232334462.97033</v>
      </c>
      <c r="L186" s="77" t="s">
        <v>83</v>
      </c>
      <c r="M186" s="19">
        <f>G129/K186</f>
        <v>133.60668021778542</v>
      </c>
    </row>
    <row r="187" spans="9:13" ht="15">
      <c r="I187" s="56">
        <v>43251</v>
      </c>
      <c r="K187" s="47">
        <f>K185*1.001333333</f>
        <v>17243816175.31438</v>
      </c>
      <c r="L187" s="77" t="s">
        <v>84</v>
      </c>
      <c r="M187" s="19">
        <f>G129/K187</f>
        <v>133.51771885019093</v>
      </c>
    </row>
    <row r="188" spans="9:13" ht="15">
      <c r="I188" s="56">
        <v>43281</v>
      </c>
      <c r="K188" s="47">
        <f>K185*1.002</f>
        <v>17255296751.082</v>
      </c>
      <c r="L188" s="20" t="s">
        <v>85</v>
      </c>
      <c r="M188" s="76">
        <f aca="true" t="shared" si="33" ref="M188:M189">G132/K188</f>
        <v>134.68328209738107</v>
      </c>
    </row>
    <row r="189" spans="9:13" ht="15">
      <c r="I189" s="56">
        <v>43312</v>
      </c>
      <c r="K189" s="47">
        <f>K185*1.000833</f>
        <v>17235200013.249153</v>
      </c>
      <c r="L189" s="77" t="s">
        <v>86</v>
      </c>
      <c r="M189" s="76">
        <f t="shared" si="33"/>
        <v>135.942721767016</v>
      </c>
    </row>
    <row r="190" ht="15">
      <c r="I190" s="56">
        <v>43343</v>
      </c>
    </row>
    <row r="191" spans="9:12" ht="15">
      <c r="I191" s="56">
        <v>43373</v>
      </c>
      <c r="K191" s="78">
        <f>K188*1.0025</f>
        <v>17298434992.959705</v>
      </c>
      <c r="L191" s="20" t="s">
        <v>87</v>
      </c>
    </row>
    <row r="192" ht="15"/>
    <row r="193" ht="15"/>
    <row r="194" spans="9:12" ht="15">
      <c r="I194" s="56">
        <v>43465</v>
      </c>
      <c r="K194" s="47">
        <f>K179*1.01</f>
        <v>17341040470</v>
      </c>
      <c r="L194" s="20" t="s">
        <v>88</v>
      </c>
    </row>
    <row r="195" ht="15"/>
    <row r="196" ht="15"/>
    <row r="197" ht="15"/>
    <row r="198" ht="15"/>
    <row r="199" ht="15"/>
    <row r="200" ht="15"/>
    <row r="201" ht="15"/>
    <row r="202" ht="15"/>
    <row r="203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</sheetData>
  <sheetProtection selectLockedCells="1" selectUnlockedCells="1"/>
  <mergeCells count="4">
    <mergeCell ref="G140:I140"/>
    <mergeCell ref="K140:L140"/>
    <mergeCell ref="G148:I148"/>
    <mergeCell ref="L164:L16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Kappasm</dc:creator>
  <cp:keywords/>
  <dc:description/>
  <cp:lastModifiedBy/>
  <dcterms:created xsi:type="dcterms:W3CDTF">2013-03-16T16:22:08Z</dcterms:created>
  <dcterms:modified xsi:type="dcterms:W3CDTF">2018-08-16T21:04:38Z</dcterms:modified>
  <cp:category/>
  <cp:version/>
  <cp:contentType/>
  <cp:contentStatus/>
  <cp:revision>263</cp:revision>
</cp:coreProperties>
</file>